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/>
  <mc:AlternateContent xmlns:mc="http://schemas.openxmlformats.org/markup-compatibility/2006">
    <mc:Choice Requires="x15">
      <x15ac:absPath xmlns:x15ac="http://schemas.microsoft.com/office/spreadsheetml/2010/11/ac" url="C:\Users\Uzivatel\Documents\EVA\Rozpočty 2019\ART - oprava rozpočtu SŠPTA demolice\frézárna staveb. úpravy\"/>
    </mc:Choice>
  </mc:AlternateContent>
  <xr:revisionPtr revIDLastSave="0" documentId="13_ncr:1_{277490AC-C860-412D-9EDC-70EE758BFBF8}" xr6:coauthVersionLast="44" xr6:coauthVersionMax="44" xr10:uidLastSave="{00000000-0000-0000-0000-000000000000}"/>
  <bookViews>
    <workbookView xWindow="1170" yWindow="1170" windowWidth="15375" windowHeight="7875" xr2:uid="{00000000-000D-0000-FFFF-FFFF00000000}"/>
  </bookViews>
  <sheets>
    <sheet name="Rekapitulace stavby" sheetId="1" r:id="rId1"/>
    <sheet name="ART-07021 - Frézárna - úp..." sheetId="2" r:id="rId2"/>
  </sheets>
  <definedNames>
    <definedName name="_xlnm.Print_Titles" localSheetId="1">'ART-07021 - Frézárna - úp...'!$134:$134</definedName>
    <definedName name="_xlnm.Print_Titles" localSheetId="0">'Rekapitulace stavby'!$85:$85</definedName>
    <definedName name="_xlnm.Print_Area" localSheetId="1">'ART-07021 - Frézárna - úp...'!$C$4:$Q$70,'ART-07021 - Frézárna - úp...'!$C$76:$Q$118,'ART-07021 - Frézárna - úp...'!$C$124:$Q$578</definedName>
    <definedName name="_xlnm.Print_Area" localSheetId="0">'Rekapitulace stavby'!$C$4:$AP$70,'Rekapitulace stavby'!$C$76:$AP$105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N578" i="2" l="1"/>
  <c r="BK533" i="2"/>
  <c r="N533" i="2" s="1"/>
  <c r="N106" i="2" s="1"/>
  <c r="Y471" i="2"/>
  <c r="BK460" i="2"/>
  <c r="N460" i="2" s="1"/>
  <c r="N102" i="2" s="1"/>
  <c r="Y410" i="2"/>
  <c r="BK387" i="2"/>
  <c r="N387" i="2" s="1"/>
  <c r="N98" i="2" s="1"/>
  <c r="BK280" i="2"/>
  <c r="N280" i="2" s="1"/>
  <c r="N94" i="2" s="1"/>
  <c r="BK137" i="2"/>
  <c r="AY88" i="1"/>
  <c r="AX88" i="1"/>
  <c r="BI576" i="2"/>
  <c r="BH576" i="2"/>
  <c r="BG576" i="2"/>
  <c r="BF576" i="2"/>
  <c r="AA576" i="2"/>
  <c r="Y576" i="2"/>
  <c r="W576" i="2"/>
  <c r="BK576" i="2"/>
  <c r="N576" i="2"/>
  <c r="BE576" i="2" s="1"/>
  <c r="BI572" i="2"/>
  <c r="BH572" i="2"/>
  <c r="BG572" i="2"/>
  <c r="BF572" i="2"/>
  <c r="AA572" i="2"/>
  <c r="Y572" i="2"/>
  <c r="W572" i="2"/>
  <c r="BK572" i="2"/>
  <c r="N572" i="2"/>
  <c r="BE572" i="2" s="1"/>
  <c r="BI570" i="2"/>
  <c r="BH570" i="2"/>
  <c r="BG570" i="2"/>
  <c r="BF570" i="2"/>
  <c r="AA570" i="2"/>
  <c r="Y570" i="2"/>
  <c r="W570" i="2"/>
  <c r="BK570" i="2"/>
  <c r="N570" i="2"/>
  <c r="BE570" i="2" s="1"/>
  <c r="BI568" i="2"/>
  <c r="BH568" i="2"/>
  <c r="BG568" i="2"/>
  <c r="BF568" i="2"/>
  <c r="AA568" i="2"/>
  <c r="Y568" i="2"/>
  <c r="W568" i="2"/>
  <c r="BK568" i="2"/>
  <c r="N568" i="2"/>
  <c r="BE568" i="2" s="1"/>
  <c r="BI566" i="2"/>
  <c r="BH566" i="2"/>
  <c r="BG566" i="2"/>
  <c r="BF566" i="2"/>
  <c r="AA566" i="2"/>
  <c r="Y566" i="2"/>
  <c r="W566" i="2"/>
  <c r="BK566" i="2"/>
  <c r="N566" i="2"/>
  <c r="BE566" i="2" s="1"/>
  <c r="BI564" i="2"/>
  <c r="BH564" i="2"/>
  <c r="BG564" i="2"/>
  <c r="BF564" i="2"/>
  <c r="AA564" i="2"/>
  <c r="Y564" i="2"/>
  <c r="Y563" i="2" s="1"/>
  <c r="W564" i="2"/>
  <c r="W563" i="2" s="1"/>
  <c r="BK564" i="2"/>
  <c r="BK563" i="2" s="1"/>
  <c r="N563" i="2" s="1"/>
  <c r="N108" i="2" s="1"/>
  <c r="N564" i="2"/>
  <c r="BE564" i="2" s="1"/>
  <c r="BI560" i="2"/>
  <c r="BH560" i="2"/>
  <c r="BG560" i="2"/>
  <c r="BF560" i="2"/>
  <c r="BE560" i="2"/>
  <c r="AA560" i="2"/>
  <c r="Y560" i="2"/>
  <c r="W560" i="2"/>
  <c r="BK560" i="2"/>
  <c r="N560" i="2"/>
  <c r="BI558" i="2"/>
  <c r="BH558" i="2"/>
  <c r="BG558" i="2"/>
  <c r="BF558" i="2"/>
  <c r="BE558" i="2"/>
  <c r="AA558" i="2"/>
  <c r="Y558" i="2"/>
  <c r="W558" i="2"/>
  <c r="BK558" i="2"/>
  <c r="N558" i="2"/>
  <c r="BI554" i="2"/>
  <c r="BH554" i="2"/>
  <c r="BG554" i="2"/>
  <c r="BF554" i="2"/>
  <c r="BE554" i="2"/>
  <c r="AA554" i="2"/>
  <c r="Y554" i="2"/>
  <c r="W554" i="2"/>
  <c r="BK554" i="2"/>
  <c r="N554" i="2"/>
  <c r="BI551" i="2"/>
  <c r="BH551" i="2"/>
  <c r="BG551" i="2"/>
  <c r="BF551" i="2"/>
  <c r="BE551" i="2"/>
  <c r="AA551" i="2"/>
  <c r="AA550" i="2" s="1"/>
  <c r="Y551" i="2"/>
  <c r="Y550" i="2" s="1"/>
  <c r="W551" i="2"/>
  <c r="W550" i="2" s="1"/>
  <c r="BK551" i="2"/>
  <c r="N551" i="2"/>
  <c r="BI549" i="2"/>
  <c r="BH549" i="2"/>
  <c r="BG549" i="2"/>
  <c r="BF549" i="2"/>
  <c r="AA549" i="2"/>
  <c r="Y549" i="2"/>
  <c r="W549" i="2"/>
  <c r="BK549" i="2"/>
  <c r="N549" i="2"/>
  <c r="BE549" i="2" s="1"/>
  <c r="BI548" i="2"/>
  <c r="BH548" i="2"/>
  <c r="BG548" i="2"/>
  <c r="BF548" i="2"/>
  <c r="AA548" i="2"/>
  <c r="Y548" i="2"/>
  <c r="W548" i="2"/>
  <c r="BK548" i="2"/>
  <c r="N548" i="2"/>
  <c r="BE548" i="2" s="1"/>
  <c r="BI545" i="2"/>
  <c r="BH545" i="2"/>
  <c r="BG545" i="2"/>
  <c r="BF545" i="2"/>
  <c r="AA545" i="2"/>
  <c r="Y545" i="2"/>
  <c r="W545" i="2"/>
  <c r="BK545" i="2"/>
  <c r="N545" i="2"/>
  <c r="BE545" i="2" s="1"/>
  <c r="BI542" i="2"/>
  <c r="BH542" i="2"/>
  <c r="BG542" i="2"/>
  <c r="BF542" i="2"/>
  <c r="AA542" i="2"/>
  <c r="Y542" i="2"/>
  <c r="W542" i="2"/>
  <c r="BK542" i="2"/>
  <c r="N542" i="2"/>
  <c r="BE542" i="2" s="1"/>
  <c r="BI540" i="2"/>
  <c r="BH540" i="2"/>
  <c r="BG540" i="2"/>
  <c r="BF540" i="2"/>
  <c r="AA540" i="2"/>
  <c r="Y540" i="2"/>
  <c r="W540" i="2"/>
  <c r="BK540" i="2"/>
  <c r="N540" i="2"/>
  <c r="BE540" i="2" s="1"/>
  <c r="BI538" i="2"/>
  <c r="BH538" i="2"/>
  <c r="BG538" i="2"/>
  <c r="BF538" i="2"/>
  <c r="AA538" i="2"/>
  <c r="Y538" i="2"/>
  <c r="W538" i="2"/>
  <c r="BK538" i="2"/>
  <c r="N538" i="2"/>
  <c r="BE538" i="2" s="1"/>
  <c r="BI536" i="2"/>
  <c r="BH536" i="2"/>
  <c r="BG536" i="2"/>
  <c r="BF536" i="2"/>
  <c r="AA536" i="2"/>
  <c r="Y536" i="2"/>
  <c r="W536" i="2"/>
  <c r="BK536" i="2"/>
  <c r="N536" i="2"/>
  <c r="BE536" i="2" s="1"/>
  <c r="BI534" i="2"/>
  <c r="BH534" i="2"/>
  <c r="BG534" i="2"/>
  <c r="BF534" i="2"/>
  <c r="AA534" i="2"/>
  <c r="AA533" i="2" s="1"/>
  <c r="Y534" i="2"/>
  <c r="Y533" i="2" s="1"/>
  <c r="W534" i="2"/>
  <c r="W533" i="2" s="1"/>
  <c r="BK534" i="2"/>
  <c r="N534" i="2"/>
  <c r="BE534" i="2" s="1"/>
  <c r="BI532" i="2"/>
  <c r="BH532" i="2"/>
  <c r="BG532" i="2"/>
  <c r="BF532" i="2"/>
  <c r="BE532" i="2"/>
  <c r="AA532" i="2"/>
  <c r="Y532" i="2"/>
  <c r="W532" i="2"/>
  <c r="BK532" i="2"/>
  <c r="N532" i="2"/>
  <c r="BI531" i="2"/>
  <c r="BH531" i="2"/>
  <c r="BG531" i="2"/>
  <c r="BF531" i="2"/>
  <c r="BE531" i="2"/>
  <c r="AA531" i="2"/>
  <c r="Y531" i="2"/>
  <c r="W531" i="2"/>
  <c r="BK531" i="2"/>
  <c r="N531" i="2"/>
  <c r="BI529" i="2"/>
  <c r="BH529" i="2"/>
  <c r="BG529" i="2"/>
  <c r="BF529" i="2"/>
  <c r="BE529" i="2"/>
  <c r="AA529" i="2"/>
  <c r="Y529" i="2"/>
  <c r="W529" i="2"/>
  <c r="BK529" i="2"/>
  <c r="N529" i="2"/>
  <c r="BI527" i="2"/>
  <c r="BH527" i="2"/>
  <c r="BG527" i="2"/>
  <c r="BF527" i="2"/>
  <c r="BE527" i="2"/>
  <c r="AA527" i="2"/>
  <c r="Y527" i="2"/>
  <c r="W527" i="2"/>
  <c r="BK527" i="2"/>
  <c r="N527" i="2"/>
  <c r="BI525" i="2"/>
  <c r="BH525" i="2"/>
  <c r="BG525" i="2"/>
  <c r="BF525" i="2"/>
  <c r="BE525" i="2"/>
  <c r="AA525" i="2"/>
  <c r="Y525" i="2"/>
  <c r="W525" i="2"/>
  <c r="BK525" i="2"/>
  <c r="N525" i="2"/>
  <c r="BI521" i="2"/>
  <c r="BH521" i="2"/>
  <c r="BG521" i="2"/>
  <c r="BF521" i="2"/>
  <c r="BE521" i="2"/>
  <c r="AA521" i="2"/>
  <c r="Y521" i="2"/>
  <c r="W521" i="2"/>
  <c r="BK521" i="2"/>
  <c r="N521" i="2"/>
  <c r="BI519" i="2"/>
  <c r="BH519" i="2"/>
  <c r="BG519" i="2"/>
  <c r="BF519" i="2"/>
  <c r="BE519" i="2"/>
  <c r="AA519" i="2"/>
  <c r="Y519" i="2"/>
  <c r="W519" i="2"/>
  <c r="BK519" i="2"/>
  <c r="N519" i="2"/>
  <c r="BI517" i="2"/>
  <c r="BH517" i="2"/>
  <c r="BG517" i="2"/>
  <c r="BF517" i="2"/>
  <c r="BE517" i="2"/>
  <c r="AA517" i="2"/>
  <c r="Y517" i="2"/>
  <c r="W517" i="2"/>
  <c r="BK517" i="2"/>
  <c r="N517" i="2"/>
  <c r="BI515" i="2"/>
  <c r="BH515" i="2"/>
  <c r="BG515" i="2"/>
  <c r="BF515" i="2"/>
  <c r="BE515" i="2"/>
  <c r="AA515" i="2"/>
  <c r="Y515" i="2"/>
  <c r="W515" i="2"/>
  <c r="BK515" i="2"/>
  <c r="N515" i="2"/>
  <c r="BI511" i="2"/>
  <c r="BH511" i="2"/>
  <c r="BG511" i="2"/>
  <c r="BF511" i="2"/>
  <c r="BE511" i="2"/>
  <c r="AA511" i="2"/>
  <c r="Y511" i="2"/>
  <c r="W511" i="2"/>
  <c r="BK511" i="2"/>
  <c r="N511" i="2"/>
  <c r="BI505" i="2"/>
  <c r="BH505" i="2"/>
  <c r="BG505" i="2"/>
  <c r="BF505" i="2"/>
  <c r="BE505" i="2"/>
  <c r="AA505" i="2"/>
  <c r="AA504" i="2" s="1"/>
  <c r="Y505" i="2"/>
  <c r="Y504" i="2" s="1"/>
  <c r="W505" i="2"/>
  <c r="W504" i="2" s="1"/>
  <c r="BK505" i="2"/>
  <c r="N505" i="2"/>
  <c r="BI501" i="2"/>
  <c r="BH501" i="2"/>
  <c r="BG501" i="2"/>
  <c r="BF501" i="2"/>
  <c r="AA501" i="2"/>
  <c r="AA500" i="2" s="1"/>
  <c r="Y501" i="2"/>
  <c r="Y500" i="2" s="1"/>
  <c r="W501" i="2"/>
  <c r="W500" i="2" s="1"/>
  <c r="BK501" i="2"/>
  <c r="BK500" i="2" s="1"/>
  <c r="N500" i="2" s="1"/>
  <c r="N104" i="2" s="1"/>
  <c r="N501" i="2"/>
  <c r="BE501" i="2" s="1"/>
  <c r="BI499" i="2"/>
  <c r="BH499" i="2"/>
  <c r="BG499" i="2"/>
  <c r="BF499" i="2"/>
  <c r="BE499" i="2"/>
  <c r="AA499" i="2"/>
  <c r="Y499" i="2"/>
  <c r="W499" i="2"/>
  <c r="BK499" i="2"/>
  <c r="N499" i="2"/>
  <c r="BI498" i="2"/>
  <c r="BH498" i="2"/>
  <c r="BG498" i="2"/>
  <c r="BF498" i="2"/>
  <c r="BE498" i="2"/>
  <c r="AA498" i="2"/>
  <c r="Y498" i="2"/>
  <c r="W498" i="2"/>
  <c r="BK498" i="2"/>
  <c r="N498" i="2"/>
  <c r="BI494" i="2"/>
  <c r="BH494" i="2"/>
  <c r="BG494" i="2"/>
  <c r="BF494" i="2"/>
  <c r="BE494" i="2"/>
  <c r="AA494" i="2"/>
  <c r="Y494" i="2"/>
  <c r="W494" i="2"/>
  <c r="BK494" i="2"/>
  <c r="N494" i="2"/>
  <c r="BI490" i="2"/>
  <c r="BH490" i="2"/>
  <c r="BG490" i="2"/>
  <c r="BF490" i="2"/>
  <c r="BE490" i="2"/>
  <c r="AA490" i="2"/>
  <c r="Y490" i="2"/>
  <c r="W490" i="2"/>
  <c r="BK490" i="2"/>
  <c r="N490" i="2"/>
  <c r="BI487" i="2"/>
  <c r="BH487" i="2"/>
  <c r="BG487" i="2"/>
  <c r="BF487" i="2"/>
  <c r="BE487" i="2"/>
  <c r="AA487" i="2"/>
  <c r="Y487" i="2"/>
  <c r="W487" i="2"/>
  <c r="BK487" i="2"/>
  <c r="N487" i="2"/>
  <c r="BI484" i="2"/>
  <c r="BH484" i="2"/>
  <c r="BG484" i="2"/>
  <c r="BF484" i="2"/>
  <c r="BE484" i="2"/>
  <c r="AA484" i="2"/>
  <c r="Y484" i="2"/>
  <c r="W484" i="2"/>
  <c r="BK484" i="2"/>
  <c r="N484" i="2"/>
  <c r="BI482" i="2"/>
  <c r="BH482" i="2"/>
  <c r="BG482" i="2"/>
  <c r="BF482" i="2"/>
  <c r="BE482" i="2"/>
  <c r="AA482" i="2"/>
  <c r="Y482" i="2"/>
  <c r="W482" i="2"/>
  <c r="BK482" i="2"/>
  <c r="N482" i="2"/>
  <c r="BI480" i="2"/>
  <c r="BH480" i="2"/>
  <c r="BG480" i="2"/>
  <c r="BF480" i="2"/>
  <c r="BE480" i="2"/>
  <c r="AA480" i="2"/>
  <c r="Y480" i="2"/>
  <c r="W480" i="2"/>
  <c r="BK480" i="2"/>
  <c r="N480" i="2"/>
  <c r="BI478" i="2"/>
  <c r="BH478" i="2"/>
  <c r="BG478" i="2"/>
  <c r="BF478" i="2"/>
  <c r="BE478" i="2"/>
  <c r="AA478" i="2"/>
  <c r="Y478" i="2"/>
  <c r="W478" i="2"/>
  <c r="BK478" i="2"/>
  <c r="N478" i="2"/>
  <c r="BI476" i="2"/>
  <c r="BH476" i="2"/>
  <c r="BG476" i="2"/>
  <c r="BF476" i="2"/>
  <c r="BE476" i="2"/>
  <c r="AA476" i="2"/>
  <c r="Y476" i="2"/>
  <c r="W476" i="2"/>
  <c r="BK476" i="2"/>
  <c r="N476" i="2"/>
  <c r="BI472" i="2"/>
  <c r="BH472" i="2"/>
  <c r="BG472" i="2"/>
  <c r="BF472" i="2"/>
  <c r="BE472" i="2"/>
  <c r="AA472" i="2"/>
  <c r="AA471" i="2" s="1"/>
  <c r="Y472" i="2"/>
  <c r="W472" i="2"/>
  <c r="W471" i="2" s="1"/>
  <c r="BK472" i="2"/>
  <c r="BK471" i="2" s="1"/>
  <c r="N471" i="2" s="1"/>
  <c r="N103" i="2" s="1"/>
  <c r="N472" i="2"/>
  <c r="BI470" i="2"/>
  <c r="BH470" i="2"/>
  <c r="BG470" i="2"/>
  <c r="BF470" i="2"/>
  <c r="AA470" i="2"/>
  <c r="Y470" i="2"/>
  <c r="W470" i="2"/>
  <c r="BK470" i="2"/>
  <c r="N470" i="2"/>
  <c r="BE470" i="2" s="1"/>
  <c r="BI469" i="2"/>
  <c r="BH469" i="2"/>
  <c r="BG469" i="2"/>
  <c r="BF469" i="2"/>
  <c r="AA469" i="2"/>
  <c r="Y469" i="2"/>
  <c r="W469" i="2"/>
  <c r="BK469" i="2"/>
  <c r="N469" i="2"/>
  <c r="BE469" i="2" s="1"/>
  <c r="BI465" i="2"/>
  <c r="BH465" i="2"/>
  <c r="BG465" i="2"/>
  <c r="BF465" i="2"/>
  <c r="AA465" i="2"/>
  <c r="AA460" i="2" s="1"/>
  <c r="Y465" i="2"/>
  <c r="W465" i="2"/>
  <c r="BK465" i="2"/>
  <c r="N465" i="2"/>
  <c r="BE465" i="2" s="1"/>
  <c r="BI461" i="2"/>
  <c r="BH461" i="2"/>
  <c r="BG461" i="2"/>
  <c r="BF461" i="2"/>
  <c r="AA461" i="2"/>
  <c r="Y461" i="2"/>
  <c r="Y460" i="2" s="1"/>
  <c r="W461" i="2"/>
  <c r="W460" i="2" s="1"/>
  <c r="BK461" i="2"/>
  <c r="N461" i="2"/>
  <c r="BE461" i="2" s="1"/>
  <c r="BI459" i="2"/>
  <c r="BH459" i="2"/>
  <c r="BG459" i="2"/>
  <c r="BF459" i="2"/>
  <c r="BE459" i="2"/>
  <c r="AA459" i="2"/>
  <c r="Y459" i="2"/>
  <c r="W459" i="2"/>
  <c r="BK459" i="2"/>
  <c r="N459" i="2"/>
  <c r="BI458" i="2"/>
  <c r="BH458" i="2"/>
  <c r="BG458" i="2"/>
  <c r="BF458" i="2"/>
  <c r="BE458" i="2"/>
  <c r="AA458" i="2"/>
  <c r="Y458" i="2"/>
  <c r="W458" i="2"/>
  <c r="BK458" i="2"/>
  <c r="N458" i="2"/>
  <c r="BI455" i="2"/>
  <c r="BH455" i="2"/>
  <c r="BG455" i="2"/>
  <c r="BF455" i="2"/>
  <c r="BE455" i="2"/>
  <c r="AA455" i="2"/>
  <c r="Y455" i="2"/>
  <c r="W455" i="2"/>
  <c r="BK455" i="2"/>
  <c r="N455" i="2"/>
  <c r="BI451" i="2"/>
  <c r="BH451" i="2"/>
  <c r="BG451" i="2"/>
  <c r="BF451" i="2"/>
  <c r="BE451" i="2"/>
  <c r="AA451" i="2"/>
  <c r="Y451" i="2"/>
  <c r="W451" i="2"/>
  <c r="BK451" i="2"/>
  <c r="N451" i="2"/>
  <c r="BI448" i="2"/>
  <c r="BH448" i="2"/>
  <c r="BG448" i="2"/>
  <c r="BF448" i="2"/>
  <c r="BE448" i="2"/>
  <c r="AA448" i="2"/>
  <c r="Y448" i="2"/>
  <c r="W448" i="2"/>
  <c r="BK448" i="2"/>
  <c r="N448" i="2"/>
  <c r="BI446" i="2"/>
  <c r="BH446" i="2"/>
  <c r="BG446" i="2"/>
  <c r="BF446" i="2"/>
  <c r="BE446" i="2"/>
  <c r="AA446" i="2"/>
  <c r="Y446" i="2"/>
  <c r="W446" i="2"/>
  <c r="BK446" i="2"/>
  <c r="N446" i="2"/>
  <c r="BI441" i="2"/>
  <c r="BH441" i="2"/>
  <c r="BG441" i="2"/>
  <c r="BF441" i="2"/>
  <c r="BE441" i="2"/>
  <c r="AA441" i="2"/>
  <c r="Y441" i="2"/>
  <c r="W441" i="2"/>
  <c r="BK441" i="2"/>
  <c r="N441" i="2"/>
  <c r="BI439" i="2"/>
  <c r="BH439" i="2"/>
  <c r="BG439" i="2"/>
  <c r="BF439" i="2"/>
  <c r="BE439" i="2"/>
  <c r="AA439" i="2"/>
  <c r="Y439" i="2"/>
  <c r="W439" i="2"/>
  <c r="BK439" i="2"/>
  <c r="N439" i="2"/>
  <c r="BI437" i="2"/>
  <c r="BH437" i="2"/>
  <c r="BG437" i="2"/>
  <c r="BF437" i="2"/>
  <c r="BE437" i="2"/>
  <c r="AA437" i="2"/>
  <c r="Y437" i="2"/>
  <c r="W437" i="2"/>
  <c r="BK437" i="2"/>
  <c r="N437" i="2"/>
  <c r="BI432" i="2"/>
  <c r="BH432" i="2"/>
  <c r="BG432" i="2"/>
  <c r="BF432" i="2"/>
  <c r="BE432" i="2"/>
  <c r="AA432" i="2"/>
  <c r="Y432" i="2"/>
  <c r="W432" i="2"/>
  <c r="BK432" i="2"/>
  <c r="N432" i="2"/>
  <c r="BI430" i="2"/>
  <c r="BH430" i="2"/>
  <c r="BG430" i="2"/>
  <c r="BF430" i="2"/>
  <c r="BE430" i="2"/>
  <c r="AA430" i="2"/>
  <c r="AA429" i="2" s="1"/>
  <c r="Y430" i="2"/>
  <c r="W430" i="2"/>
  <c r="W429" i="2" s="1"/>
  <c r="BK430" i="2"/>
  <c r="BK429" i="2" s="1"/>
  <c r="N429" i="2" s="1"/>
  <c r="N101" i="2" s="1"/>
  <c r="N430" i="2"/>
  <c r="BI428" i="2"/>
  <c r="BH428" i="2"/>
  <c r="BG428" i="2"/>
  <c r="BF428" i="2"/>
  <c r="AA428" i="2"/>
  <c r="Y428" i="2"/>
  <c r="W428" i="2"/>
  <c r="BK428" i="2"/>
  <c r="N428" i="2"/>
  <c r="BE428" i="2" s="1"/>
  <c r="BI427" i="2"/>
  <c r="BH427" i="2"/>
  <c r="BG427" i="2"/>
  <c r="BF427" i="2"/>
  <c r="AA427" i="2"/>
  <c r="Y427" i="2"/>
  <c r="W427" i="2"/>
  <c r="BK427" i="2"/>
  <c r="N427" i="2"/>
  <c r="BE427" i="2" s="1"/>
  <c r="BI424" i="2"/>
  <c r="BH424" i="2"/>
  <c r="BG424" i="2"/>
  <c r="BF424" i="2"/>
  <c r="AA424" i="2"/>
  <c r="Y424" i="2"/>
  <c r="W424" i="2"/>
  <c r="BK424" i="2"/>
  <c r="N424" i="2"/>
  <c r="BE424" i="2" s="1"/>
  <c r="BI421" i="2"/>
  <c r="BH421" i="2"/>
  <c r="BG421" i="2"/>
  <c r="BF421" i="2"/>
  <c r="AA421" i="2"/>
  <c r="Y421" i="2"/>
  <c r="W421" i="2"/>
  <c r="BK421" i="2"/>
  <c r="N421" i="2"/>
  <c r="BE421" i="2" s="1"/>
  <c r="BI417" i="2"/>
  <c r="BH417" i="2"/>
  <c r="BG417" i="2"/>
  <c r="BF417" i="2"/>
  <c r="AA417" i="2"/>
  <c r="Y417" i="2"/>
  <c r="W417" i="2"/>
  <c r="BK417" i="2"/>
  <c r="N417" i="2"/>
  <c r="BE417" i="2" s="1"/>
  <c r="BI415" i="2"/>
  <c r="BH415" i="2"/>
  <c r="BG415" i="2"/>
  <c r="BF415" i="2"/>
  <c r="AA415" i="2"/>
  <c r="Y415" i="2"/>
  <c r="Y414" i="2" s="1"/>
  <c r="W415" i="2"/>
  <c r="W414" i="2" s="1"/>
  <c r="BK415" i="2"/>
  <c r="BK414" i="2" s="1"/>
  <c r="N414" i="2" s="1"/>
  <c r="N100" i="2" s="1"/>
  <c r="N415" i="2"/>
  <c r="BE415" i="2" s="1"/>
  <c r="BI411" i="2"/>
  <c r="BH411" i="2"/>
  <c r="BG411" i="2"/>
  <c r="BF411" i="2"/>
  <c r="BE411" i="2"/>
  <c r="AA411" i="2"/>
  <c r="AA410" i="2" s="1"/>
  <c r="Y411" i="2"/>
  <c r="W411" i="2"/>
  <c r="W410" i="2" s="1"/>
  <c r="BK411" i="2"/>
  <c r="BK410" i="2" s="1"/>
  <c r="N410" i="2" s="1"/>
  <c r="N99" i="2" s="1"/>
  <c r="N411" i="2"/>
  <c r="BI409" i="2"/>
  <c r="BH409" i="2"/>
  <c r="BG409" i="2"/>
  <c r="BF409" i="2"/>
  <c r="AA409" i="2"/>
  <c r="Y409" i="2"/>
  <c r="W409" i="2"/>
  <c r="BK409" i="2"/>
  <c r="N409" i="2"/>
  <c r="BE409" i="2" s="1"/>
  <c r="BI408" i="2"/>
  <c r="BH408" i="2"/>
  <c r="BG408" i="2"/>
  <c r="BF408" i="2"/>
  <c r="AA408" i="2"/>
  <c r="Y408" i="2"/>
  <c r="W408" i="2"/>
  <c r="BK408" i="2"/>
  <c r="N408" i="2"/>
  <c r="BE408" i="2" s="1"/>
  <c r="BI406" i="2"/>
  <c r="BH406" i="2"/>
  <c r="BG406" i="2"/>
  <c r="BF406" i="2"/>
  <c r="AA406" i="2"/>
  <c r="Y406" i="2"/>
  <c r="W406" i="2"/>
  <c r="BK406" i="2"/>
  <c r="N406" i="2"/>
  <c r="BE406" i="2" s="1"/>
  <c r="BI402" i="2"/>
  <c r="BH402" i="2"/>
  <c r="BG402" i="2"/>
  <c r="BF402" i="2"/>
  <c r="AA402" i="2"/>
  <c r="Y402" i="2"/>
  <c r="W402" i="2"/>
  <c r="BK402" i="2"/>
  <c r="N402" i="2"/>
  <c r="BE402" i="2" s="1"/>
  <c r="BI400" i="2"/>
  <c r="BH400" i="2"/>
  <c r="BG400" i="2"/>
  <c r="BF400" i="2"/>
  <c r="AA400" i="2"/>
  <c r="Y400" i="2"/>
  <c r="W400" i="2"/>
  <c r="BK400" i="2"/>
  <c r="N400" i="2"/>
  <c r="BE400" i="2" s="1"/>
  <c r="BI396" i="2"/>
  <c r="BH396" i="2"/>
  <c r="BG396" i="2"/>
  <c r="BF396" i="2"/>
  <c r="AA396" i="2"/>
  <c r="Y396" i="2"/>
  <c r="W396" i="2"/>
  <c r="BK396" i="2"/>
  <c r="N396" i="2"/>
  <c r="BE396" i="2" s="1"/>
  <c r="BI394" i="2"/>
  <c r="BH394" i="2"/>
  <c r="BG394" i="2"/>
  <c r="BF394" i="2"/>
  <c r="AA394" i="2"/>
  <c r="AA387" i="2" s="1"/>
  <c r="Y394" i="2"/>
  <c r="W394" i="2"/>
  <c r="BK394" i="2"/>
  <c r="N394" i="2"/>
  <c r="BE394" i="2" s="1"/>
  <c r="BI388" i="2"/>
  <c r="BH388" i="2"/>
  <c r="BG388" i="2"/>
  <c r="BF388" i="2"/>
  <c r="AA388" i="2"/>
  <c r="Y388" i="2"/>
  <c r="Y387" i="2" s="1"/>
  <c r="W388" i="2"/>
  <c r="BK388" i="2"/>
  <c r="N388" i="2"/>
  <c r="BE388" i="2" s="1"/>
  <c r="BI386" i="2"/>
  <c r="BH386" i="2"/>
  <c r="BG386" i="2"/>
  <c r="BF386" i="2"/>
  <c r="BE386" i="2"/>
  <c r="AA386" i="2"/>
  <c r="Y386" i="2"/>
  <c r="W386" i="2"/>
  <c r="BK386" i="2"/>
  <c r="N386" i="2"/>
  <c r="BI385" i="2"/>
  <c r="BH385" i="2"/>
  <c r="BG385" i="2"/>
  <c r="BF385" i="2"/>
  <c r="BE385" i="2"/>
  <c r="AA385" i="2"/>
  <c r="Y385" i="2"/>
  <c r="W385" i="2"/>
  <c r="BK385" i="2"/>
  <c r="N385" i="2"/>
  <c r="BI381" i="2"/>
  <c r="BH381" i="2"/>
  <c r="BG381" i="2"/>
  <c r="BF381" i="2"/>
  <c r="BE381" i="2"/>
  <c r="AA381" i="2"/>
  <c r="Y381" i="2"/>
  <c r="W381" i="2"/>
  <c r="BK381" i="2"/>
  <c r="N381" i="2"/>
  <c r="BI379" i="2"/>
  <c r="BH379" i="2"/>
  <c r="BG379" i="2"/>
  <c r="BF379" i="2"/>
  <c r="BE379" i="2"/>
  <c r="AA379" i="2"/>
  <c r="Y379" i="2"/>
  <c r="W379" i="2"/>
  <c r="BK379" i="2"/>
  <c r="N379" i="2"/>
  <c r="BI375" i="2"/>
  <c r="BH375" i="2"/>
  <c r="BG375" i="2"/>
  <c r="BF375" i="2"/>
  <c r="BE375" i="2"/>
  <c r="AA375" i="2"/>
  <c r="Y375" i="2"/>
  <c r="W375" i="2"/>
  <c r="BK375" i="2"/>
  <c r="N375" i="2"/>
  <c r="BI373" i="2"/>
  <c r="BH373" i="2"/>
  <c r="BG373" i="2"/>
  <c r="BF373" i="2"/>
  <c r="BE373" i="2"/>
  <c r="AA373" i="2"/>
  <c r="Y373" i="2"/>
  <c r="W373" i="2"/>
  <c r="BK373" i="2"/>
  <c r="N373" i="2"/>
  <c r="BI371" i="2"/>
  <c r="BH371" i="2"/>
  <c r="BG371" i="2"/>
  <c r="BF371" i="2"/>
  <c r="BE371" i="2"/>
  <c r="AA371" i="2"/>
  <c r="Y371" i="2"/>
  <c r="W371" i="2"/>
  <c r="BK371" i="2"/>
  <c r="N371" i="2"/>
  <c r="BI367" i="2"/>
  <c r="BH367" i="2"/>
  <c r="BG367" i="2"/>
  <c r="BF367" i="2"/>
  <c r="BE367" i="2"/>
  <c r="AA367" i="2"/>
  <c r="Y367" i="2"/>
  <c r="W367" i="2"/>
  <c r="BK367" i="2"/>
  <c r="N367" i="2"/>
  <c r="BI365" i="2"/>
  <c r="BH365" i="2"/>
  <c r="BG365" i="2"/>
  <c r="BF365" i="2"/>
  <c r="BE365" i="2"/>
  <c r="AA365" i="2"/>
  <c r="Y365" i="2"/>
  <c r="W365" i="2"/>
  <c r="BK365" i="2"/>
  <c r="N365" i="2"/>
  <c r="BI363" i="2"/>
  <c r="BH363" i="2"/>
  <c r="BG363" i="2"/>
  <c r="BF363" i="2"/>
  <c r="BE363" i="2"/>
  <c r="AA363" i="2"/>
  <c r="Y363" i="2"/>
  <c r="W363" i="2"/>
  <c r="BK363" i="2"/>
  <c r="N363" i="2"/>
  <c r="BI357" i="2"/>
  <c r="BH357" i="2"/>
  <c r="BG357" i="2"/>
  <c r="BF357" i="2"/>
  <c r="BE357" i="2"/>
  <c r="AA357" i="2"/>
  <c r="Y357" i="2"/>
  <c r="W357" i="2"/>
  <c r="BK357" i="2"/>
  <c r="N357" i="2"/>
  <c r="BI353" i="2"/>
  <c r="BH353" i="2"/>
  <c r="BG353" i="2"/>
  <c r="BF353" i="2"/>
  <c r="BE353" i="2"/>
  <c r="AA353" i="2"/>
  <c r="Y353" i="2"/>
  <c r="W353" i="2"/>
  <c r="BK353" i="2"/>
  <c r="N353" i="2"/>
  <c r="BI349" i="2"/>
  <c r="BH349" i="2"/>
  <c r="BG349" i="2"/>
  <c r="BF349" i="2"/>
  <c r="BE349" i="2"/>
  <c r="AA349" i="2"/>
  <c r="Y349" i="2"/>
  <c r="W349" i="2"/>
  <c r="BK349" i="2"/>
  <c r="N349" i="2"/>
  <c r="BI347" i="2"/>
  <c r="BH347" i="2"/>
  <c r="BG347" i="2"/>
  <c r="BF347" i="2"/>
  <c r="BE347" i="2"/>
  <c r="AA347" i="2"/>
  <c r="Y347" i="2"/>
  <c r="W347" i="2"/>
  <c r="BK347" i="2"/>
  <c r="N347" i="2"/>
  <c r="BI345" i="2"/>
  <c r="BH345" i="2"/>
  <c r="BG345" i="2"/>
  <c r="BF345" i="2"/>
  <c r="BE345" i="2"/>
  <c r="AA345" i="2"/>
  <c r="Y345" i="2"/>
  <c r="W345" i="2"/>
  <c r="BK345" i="2"/>
  <c r="N345" i="2"/>
  <c r="BI341" i="2"/>
  <c r="BH341" i="2"/>
  <c r="BG341" i="2"/>
  <c r="BF341" i="2"/>
  <c r="BE341" i="2"/>
  <c r="AA341" i="2"/>
  <c r="Y341" i="2"/>
  <c r="W341" i="2"/>
  <c r="BK341" i="2"/>
  <c r="N341" i="2"/>
  <c r="BI339" i="2"/>
  <c r="BH339" i="2"/>
  <c r="BG339" i="2"/>
  <c r="BF339" i="2"/>
  <c r="BE339" i="2"/>
  <c r="AA339" i="2"/>
  <c r="Y339" i="2"/>
  <c r="W339" i="2"/>
  <c r="BK339" i="2"/>
  <c r="N339" i="2"/>
  <c r="BI337" i="2"/>
  <c r="BH337" i="2"/>
  <c r="BG337" i="2"/>
  <c r="BF337" i="2"/>
  <c r="BE337" i="2"/>
  <c r="AA337" i="2"/>
  <c r="AA336" i="2" s="1"/>
  <c r="Y337" i="2"/>
  <c r="Y336" i="2" s="1"/>
  <c r="W337" i="2"/>
  <c r="W336" i="2" s="1"/>
  <c r="BK337" i="2"/>
  <c r="N337" i="2"/>
  <c r="BI334" i="2"/>
  <c r="BH334" i="2"/>
  <c r="BG334" i="2"/>
  <c r="BF334" i="2"/>
  <c r="BE334" i="2"/>
  <c r="AA334" i="2"/>
  <c r="Y334" i="2"/>
  <c r="W334" i="2"/>
  <c r="BK334" i="2"/>
  <c r="N334" i="2"/>
  <c r="BI333" i="2"/>
  <c r="BH333" i="2"/>
  <c r="BG333" i="2"/>
  <c r="BF333" i="2"/>
  <c r="BE333" i="2"/>
  <c r="AA333" i="2"/>
  <c r="Y333" i="2"/>
  <c r="W333" i="2"/>
  <c r="BK333" i="2"/>
  <c r="N333" i="2"/>
  <c r="BI331" i="2"/>
  <c r="BH331" i="2"/>
  <c r="BG331" i="2"/>
  <c r="BF331" i="2"/>
  <c r="BE331" i="2"/>
  <c r="AA331" i="2"/>
  <c r="Y331" i="2"/>
  <c r="W331" i="2"/>
  <c r="BK331" i="2"/>
  <c r="N331" i="2"/>
  <c r="BI330" i="2"/>
  <c r="BH330" i="2"/>
  <c r="BG330" i="2"/>
  <c r="BF330" i="2"/>
  <c r="BE330" i="2"/>
  <c r="AA330" i="2"/>
  <c r="Y330" i="2"/>
  <c r="W330" i="2"/>
  <c r="BK330" i="2"/>
  <c r="N330" i="2"/>
  <c r="BI329" i="2"/>
  <c r="BH329" i="2"/>
  <c r="BG329" i="2"/>
  <c r="BF329" i="2"/>
  <c r="BE329" i="2"/>
  <c r="AA329" i="2"/>
  <c r="AA328" i="2" s="1"/>
  <c r="Y329" i="2"/>
  <c r="Y328" i="2" s="1"/>
  <c r="W329" i="2"/>
  <c r="W328" i="2" s="1"/>
  <c r="BK329" i="2"/>
  <c r="N329" i="2"/>
  <c r="BI326" i="2"/>
  <c r="BH326" i="2"/>
  <c r="BG326" i="2"/>
  <c r="BF326" i="2"/>
  <c r="AA326" i="2"/>
  <c r="Y326" i="2"/>
  <c r="W326" i="2"/>
  <c r="BK326" i="2"/>
  <c r="N326" i="2"/>
  <c r="BE326" i="2" s="1"/>
  <c r="BI323" i="2"/>
  <c r="BH323" i="2"/>
  <c r="BG323" i="2"/>
  <c r="BF323" i="2"/>
  <c r="AA323" i="2"/>
  <c r="Y323" i="2"/>
  <c r="W323" i="2"/>
  <c r="BK323" i="2"/>
  <c r="N323" i="2"/>
  <c r="BE323" i="2" s="1"/>
  <c r="BI320" i="2"/>
  <c r="BH320" i="2"/>
  <c r="BG320" i="2"/>
  <c r="BF320" i="2"/>
  <c r="AA320" i="2"/>
  <c r="Y320" i="2"/>
  <c r="W320" i="2"/>
  <c r="BK320" i="2"/>
  <c r="N320" i="2"/>
  <c r="BE320" i="2" s="1"/>
  <c r="BI317" i="2"/>
  <c r="BH317" i="2"/>
  <c r="BG317" i="2"/>
  <c r="BF317" i="2"/>
  <c r="AA317" i="2"/>
  <c r="Y317" i="2"/>
  <c r="W317" i="2"/>
  <c r="BK317" i="2"/>
  <c r="N317" i="2"/>
  <c r="BE317" i="2" s="1"/>
  <c r="BI314" i="2"/>
  <c r="BH314" i="2"/>
  <c r="BG314" i="2"/>
  <c r="BF314" i="2"/>
  <c r="AA314" i="2"/>
  <c r="Y314" i="2"/>
  <c r="W314" i="2"/>
  <c r="BK314" i="2"/>
  <c r="N314" i="2"/>
  <c r="BE314" i="2" s="1"/>
  <c r="BI311" i="2"/>
  <c r="BH311" i="2"/>
  <c r="BG311" i="2"/>
  <c r="BF311" i="2"/>
  <c r="AA311" i="2"/>
  <c r="Y311" i="2"/>
  <c r="W311" i="2"/>
  <c r="BK311" i="2"/>
  <c r="N311" i="2"/>
  <c r="BE311" i="2" s="1"/>
  <c r="BI308" i="2"/>
  <c r="BH308" i="2"/>
  <c r="BG308" i="2"/>
  <c r="BF308" i="2"/>
  <c r="AA308" i="2"/>
  <c r="Y308" i="2"/>
  <c r="W308" i="2"/>
  <c r="BK308" i="2"/>
  <c r="N308" i="2"/>
  <c r="BE308" i="2" s="1"/>
  <c r="BI305" i="2"/>
  <c r="BH305" i="2"/>
  <c r="BG305" i="2"/>
  <c r="BF305" i="2"/>
  <c r="AA305" i="2"/>
  <c r="Y305" i="2"/>
  <c r="W305" i="2"/>
  <c r="BK305" i="2"/>
  <c r="N305" i="2"/>
  <c r="BE305" i="2" s="1"/>
  <c r="BI303" i="2"/>
  <c r="BH303" i="2"/>
  <c r="BG303" i="2"/>
  <c r="BF303" i="2"/>
  <c r="AA303" i="2"/>
  <c r="Y303" i="2"/>
  <c r="W303" i="2"/>
  <c r="BK303" i="2"/>
  <c r="N303" i="2"/>
  <c r="BE303" i="2" s="1"/>
  <c r="BI300" i="2"/>
  <c r="BH300" i="2"/>
  <c r="BG300" i="2"/>
  <c r="BF300" i="2"/>
  <c r="AA300" i="2"/>
  <c r="Y300" i="2"/>
  <c r="W300" i="2"/>
  <c r="BK300" i="2"/>
  <c r="N300" i="2"/>
  <c r="BE300" i="2" s="1"/>
  <c r="BI298" i="2"/>
  <c r="BH298" i="2"/>
  <c r="BG298" i="2"/>
  <c r="BF298" i="2"/>
  <c r="AA298" i="2"/>
  <c r="Y298" i="2"/>
  <c r="W298" i="2"/>
  <c r="BK298" i="2"/>
  <c r="N298" i="2"/>
  <c r="BE298" i="2" s="1"/>
  <c r="BI294" i="2"/>
  <c r="BH294" i="2"/>
  <c r="BG294" i="2"/>
  <c r="BF294" i="2"/>
  <c r="AA294" i="2"/>
  <c r="Y294" i="2"/>
  <c r="W294" i="2"/>
  <c r="BK294" i="2"/>
  <c r="N294" i="2"/>
  <c r="BE294" i="2" s="1"/>
  <c r="BI291" i="2"/>
  <c r="BH291" i="2"/>
  <c r="BG291" i="2"/>
  <c r="BF291" i="2"/>
  <c r="AA291" i="2"/>
  <c r="Y291" i="2"/>
  <c r="W291" i="2"/>
  <c r="BK291" i="2"/>
  <c r="N291" i="2"/>
  <c r="BE291" i="2" s="1"/>
  <c r="BI289" i="2"/>
  <c r="BH289" i="2"/>
  <c r="BG289" i="2"/>
  <c r="BF289" i="2"/>
  <c r="AA289" i="2"/>
  <c r="Y289" i="2"/>
  <c r="W289" i="2"/>
  <c r="BK289" i="2"/>
  <c r="N289" i="2"/>
  <c r="BE289" i="2" s="1"/>
  <c r="BI287" i="2"/>
  <c r="BH287" i="2"/>
  <c r="BG287" i="2"/>
  <c r="BF287" i="2"/>
  <c r="AA287" i="2"/>
  <c r="Y287" i="2"/>
  <c r="W287" i="2"/>
  <c r="BK287" i="2"/>
  <c r="N287" i="2"/>
  <c r="BE287" i="2" s="1"/>
  <c r="BI284" i="2"/>
  <c r="BH284" i="2"/>
  <c r="BG284" i="2"/>
  <c r="BF284" i="2"/>
  <c r="AA284" i="2"/>
  <c r="AA280" i="2" s="1"/>
  <c r="Y284" i="2"/>
  <c r="W284" i="2"/>
  <c r="BK284" i="2"/>
  <c r="N284" i="2"/>
  <c r="BE284" i="2" s="1"/>
  <c r="BI281" i="2"/>
  <c r="BH281" i="2"/>
  <c r="BG281" i="2"/>
  <c r="BF281" i="2"/>
  <c r="AA281" i="2"/>
  <c r="Y281" i="2"/>
  <c r="Y280" i="2" s="1"/>
  <c r="W281" i="2"/>
  <c r="BK281" i="2"/>
  <c r="N281" i="2"/>
  <c r="BE281" i="2" s="1"/>
  <c r="BI277" i="2"/>
  <c r="BH277" i="2"/>
  <c r="BG277" i="2"/>
  <c r="BF277" i="2"/>
  <c r="BE277" i="2"/>
  <c r="AA277" i="2"/>
  <c r="Y277" i="2"/>
  <c r="W277" i="2"/>
  <c r="BK277" i="2"/>
  <c r="N277" i="2"/>
  <c r="BI274" i="2"/>
  <c r="BH274" i="2"/>
  <c r="BG274" i="2"/>
  <c r="BF274" i="2"/>
  <c r="BE274" i="2"/>
  <c r="AA274" i="2"/>
  <c r="Y274" i="2"/>
  <c r="W274" i="2"/>
  <c r="BK274" i="2"/>
  <c r="N274" i="2"/>
  <c r="BI271" i="2"/>
  <c r="BH271" i="2"/>
  <c r="BG271" i="2"/>
  <c r="BF271" i="2"/>
  <c r="BE271" i="2"/>
  <c r="AA271" i="2"/>
  <c r="Y271" i="2"/>
  <c r="W271" i="2"/>
  <c r="BK271" i="2"/>
  <c r="N271" i="2"/>
  <c r="BI269" i="2"/>
  <c r="BH269" i="2"/>
  <c r="BG269" i="2"/>
  <c r="BF269" i="2"/>
  <c r="BE269" i="2"/>
  <c r="AA269" i="2"/>
  <c r="Y269" i="2"/>
  <c r="W269" i="2"/>
  <c r="BK269" i="2"/>
  <c r="N269" i="2"/>
  <c r="BI267" i="2"/>
  <c r="BH267" i="2"/>
  <c r="BG267" i="2"/>
  <c r="BF267" i="2"/>
  <c r="BE267" i="2"/>
  <c r="AA267" i="2"/>
  <c r="AA266" i="2" s="1"/>
  <c r="Y267" i="2"/>
  <c r="Y266" i="2" s="1"/>
  <c r="W267" i="2"/>
  <c r="W266" i="2" s="1"/>
  <c r="BK267" i="2"/>
  <c r="BK266" i="2" s="1"/>
  <c r="N266" i="2" s="1"/>
  <c r="N93" i="2" s="1"/>
  <c r="N267" i="2"/>
  <c r="BI264" i="2"/>
  <c r="BH264" i="2"/>
  <c r="BG264" i="2"/>
  <c r="BF264" i="2"/>
  <c r="AA264" i="2"/>
  <c r="Y264" i="2"/>
  <c r="W264" i="2"/>
  <c r="BK264" i="2"/>
  <c r="N264" i="2"/>
  <c r="BE264" i="2" s="1"/>
  <c r="BI262" i="2"/>
  <c r="BH262" i="2"/>
  <c r="BG262" i="2"/>
  <c r="BF262" i="2"/>
  <c r="AA262" i="2"/>
  <c r="Y262" i="2"/>
  <c r="Y261" i="2" s="1"/>
  <c r="W262" i="2"/>
  <c r="W261" i="2" s="1"/>
  <c r="BK262" i="2"/>
  <c r="BK261" i="2" s="1"/>
  <c r="N261" i="2" s="1"/>
  <c r="N92" i="2" s="1"/>
  <c r="N262" i="2"/>
  <c r="BE262" i="2" s="1"/>
  <c r="BI257" i="2"/>
  <c r="BH257" i="2"/>
  <c r="BG257" i="2"/>
  <c r="BF257" i="2"/>
  <c r="BE257" i="2"/>
  <c r="AA257" i="2"/>
  <c r="Y257" i="2"/>
  <c r="W257" i="2"/>
  <c r="BK257" i="2"/>
  <c r="N257" i="2"/>
  <c r="BI253" i="2"/>
  <c r="BH253" i="2"/>
  <c r="BG253" i="2"/>
  <c r="BF253" i="2"/>
  <c r="BE253" i="2"/>
  <c r="AA253" i="2"/>
  <c r="Y253" i="2"/>
  <c r="W253" i="2"/>
  <c r="BK253" i="2"/>
  <c r="N253" i="2"/>
  <c r="BI249" i="2"/>
  <c r="BH249" i="2"/>
  <c r="BG249" i="2"/>
  <c r="BF249" i="2"/>
  <c r="BE249" i="2"/>
  <c r="AA249" i="2"/>
  <c r="Y249" i="2"/>
  <c r="W249" i="2"/>
  <c r="BK249" i="2"/>
  <c r="N249" i="2"/>
  <c r="BI245" i="2"/>
  <c r="BH245" i="2"/>
  <c r="BG245" i="2"/>
  <c r="BF245" i="2"/>
  <c r="BE245" i="2"/>
  <c r="AA245" i="2"/>
  <c r="Y245" i="2"/>
  <c r="W245" i="2"/>
  <c r="BK245" i="2"/>
  <c r="N245" i="2"/>
  <c r="BI243" i="2"/>
  <c r="BH243" i="2"/>
  <c r="BG243" i="2"/>
  <c r="BF243" i="2"/>
  <c r="BE243" i="2"/>
  <c r="AA243" i="2"/>
  <c r="Y243" i="2"/>
  <c r="W243" i="2"/>
  <c r="BK243" i="2"/>
  <c r="N243" i="2"/>
  <c r="BI241" i="2"/>
  <c r="BH241" i="2"/>
  <c r="BG241" i="2"/>
  <c r="BF241" i="2"/>
  <c r="BE241" i="2"/>
  <c r="AA241" i="2"/>
  <c r="Y241" i="2"/>
  <c r="W241" i="2"/>
  <c r="BK241" i="2"/>
  <c r="N241" i="2"/>
  <c r="BI237" i="2"/>
  <c r="BH237" i="2"/>
  <c r="BG237" i="2"/>
  <c r="BF237" i="2"/>
  <c r="BE237" i="2"/>
  <c r="AA237" i="2"/>
  <c r="Y237" i="2"/>
  <c r="W237" i="2"/>
  <c r="BK237" i="2"/>
  <c r="N237" i="2"/>
  <c r="BI235" i="2"/>
  <c r="BH235" i="2"/>
  <c r="BG235" i="2"/>
  <c r="BF235" i="2"/>
  <c r="BE235" i="2"/>
  <c r="AA235" i="2"/>
  <c r="Y235" i="2"/>
  <c r="W235" i="2"/>
  <c r="BK235" i="2"/>
  <c r="N235" i="2"/>
  <c r="BI233" i="2"/>
  <c r="BH233" i="2"/>
  <c r="BG233" i="2"/>
  <c r="BF233" i="2"/>
  <c r="BE233" i="2"/>
  <c r="AA233" i="2"/>
  <c r="Y233" i="2"/>
  <c r="W233" i="2"/>
  <c r="BK233" i="2"/>
  <c r="N233" i="2"/>
  <c r="BI231" i="2"/>
  <c r="BH231" i="2"/>
  <c r="BG231" i="2"/>
  <c r="BF231" i="2"/>
  <c r="BE231" i="2"/>
  <c r="AA231" i="2"/>
  <c r="Y231" i="2"/>
  <c r="W231" i="2"/>
  <c r="BK231" i="2"/>
  <c r="N231" i="2"/>
  <c r="BI229" i="2"/>
  <c r="BH229" i="2"/>
  <c r="BG229" i="2"/>
  <c r="BF229" i="2"/>
  <c r="BE229" i="2"/>
  <c r="AA229" i="2"/>
  <c r="Y229" i="2"/>
  <c r="W229" i="2"/>
  <c r="BK229" i="2"/>
  <c r="N229" i="2"/>
  <c r="BI227" i="2"/>
  <c r="BH227" i="2"/>
  <c r="BG227" i="2"/>
  <c r="BF227" i="2"/>
  <c r="BE227" i="2"/>
  <c r="AA227" i="2"/>
  <c r="Y227" i="2"/>
  <c r="W227" i="2"/>
  <c r="BK227" i="2"/>
  <c r="N227" i="2"/>
  <c r="BI224" i="2"/>
  <c r="BH224" i="2"/>
  <c r="BG224" i="2"/>
  <c r="BF224" i="2"/>
  <c r="BE224" i="2"/>
  <c r="AA224" i="2"/>
  <c r="Y224" i="2"/>
  <c r="W224" i="2"/>
  <c r="BK224" i="2"/>
  <c r="N224" i="2"/>
  <c r="BI221" i="2"/>
  <c r="BH221" i="2"/>
  <c r="BG221" i="2"/>
  <c r="BF221" i="2"/>
  <c r="BE221" i="2"/>
  <c r="AA221" i="2"/>
  <c r="Y221" i="2"/>
  <c r="W221" i="2"/>
  <c r="BK221" i="2"/>
  <c r="N221" i="2"/>
  <c r="BI219" i="2"/>
  <c r="BH219" i="2"/>
  <c r="BG219" i="2"/>
  <c r="BF219" i="2"/>
  <c r="BE219" i="2"/>
  <c r="AA219" i="2"/>
  <c r="Y219" i="2"/>
  <c r="W219" i="2"/>
  <c r="BK219" i="2"/>
  <c r="N219" i="2"/>
  <c r="BI216" i="2"/>
  <c r="BH216" i="2"/>
  <c r="BG216" i="2"/>
  <c r="BF216" i="2"/>
  <c r="BE216" i="2"/>
  <c r="AA216" i="2"/>
  <c r="Y216" i="2"/>
  <c r="W216" i="2"/>
  <c r="BK216" i="2"/>
  <c r="N216" i="2"/>
  <c r="BI213" i="2"/>
  <c r="BH213" i="2"/>
  <c r="BG213" i="2"/>
  <c r="BF213" i="2"/>
  <c r="BE213" i="2"/>
  <c r="AA213" i="2"/>
  <c r="Y213" i="2"/>
  <c r="W213" i="2"/>
  <c r="BK213" i="2"/>
  <c r="N213" i="2"/>
  <c r="BI209" i="2"/>
  <c r="BH209" i="2"/>
  <c r="BG209" i="2"/>
  <c r="BF209" i="2"/>
  <c r="BE209" i="2"/>
  <c r="AA209" i="2"/>
  <c r="Y209" i="2"/>
  <c r="W209" i="2"/>
  <c r="BK209" i="2"/>
  <c r="N209" i="2"/>
  <c r="BI207" i="2"/>
  <c r="BH207" i="2"/>
  <c r="BG207" i="2"/>
  <c r="BF207" i="2"/>
  <c r="BE207" i="2"/>
  <c r="AA207" i="2"/>
  <c r="Y207" i="2"/>
  <c r="W207" i="2"/>
  <c r="BK207" i="2"/>
  <c r="N207" i="2"/>
  <c r="BI204" i="2"/>
  <c r="BH204" i="2"/>
  <c r="BG204" i="2"/>
  <c r="BF204" i="2"/>
  <c r="BE204" i="2"/>
  <c r="AA204" i="2"/>
  <c r="Y204" i="2"/>
  <c r="W204" i="2"/>
  <c r="BK204" i="2"/>
  <c r="N204" i="2"/>
  <c r="BI201" i="2"/>
  <c r="BH201" i="2"/>
  <c r="BG201" i="2"/>
  <c r="BF201" i="2"/>
  <c r="BE201" i="2"/>
  <c r="AA201" i="2"/>
  <c r="Y201" i="2"/>
  <c r="W201" i="2"/>
  <c r="BK201" i="2"/>
  <c r="N201" i="2"/>
  <c r="BI196" i="2"/>
  <c r="BH196" i="2"/>
  <c r="BG196" i="2"/>
  <c r="BF196" i="2"/>
  <c r="BE196" i="2"/>
  <c r="AA196" i="2"/>
  <c r="Y196" i="2"/>
  <c r="W196" i="2"/>
  <c r="BK196" i="2"/>
  <c r="N196" i="2"/>
  <c r="BI194" i="2"/>
  <c r="BH194" i="2"/>
  <c r="BG194" i="2"/>
  <c r="BF194" i="2"/>
  <c r="BE194" i="2"/>
  <c r="AA194" i="2"/>
  <c r="Y194" i="2"/>
  <c r="W194" i="2"/>
  <c r="BK194" i="2"/>
  <c r="N194" i="2"/>
  <c r="BI191" i="2"/>
  <c r="BH191" i="2"/>
  <c r="BG191" i="2"/>
  <c r="BF191" i="2"/>
  <c r="BE191" i="2"/>
  <c r="AA191" i="2"/>
  <c r="Y191" i="2"/>
  <c r="W191" i="2"/>
  <c r="BK191" i="2"/>
  <c r="N191" i="2"/>
  <c r="BI185" i="2"/>
  <c r="BH185" i="2"/>
  <c r="BG185" i="2"/>
  <c r="BF185" i="2"/>
  <c r="BE185" i="2"/>
  <c r="AA185" i="2"/>
  <c r="Y185" i="2"/>
  <c r="W185" i="2"/>
  <c r="BK185" i="2"/>
  <c r="N185" i="2"/>
  <c r="BI181" i="2"/>
  <c r="BH181" i="2"/>
  <c r="BG181" i="2"/>
  <c r="BF181" i="2"/>
  <c r="BE181" i="2"/>
  <c r="AA181" i="2"/>
  <c r="Y181" i="2"/>
  <c r="W181" i="2"/>
  <c r="BK181" i="2"/>
  <c r="N181" i="2"/>
  <c r="BI176" i="2"/>
  <c r="BH176" i="2"/>
  <c r="BG176" i="2"/>
  <c r="BF176" i="2"/>
  <c r="BE176" i="2"/>
  <c r="AA176" i="2"/>
  <c r="Y176" i="2"/>
  <c r="W176" i="2"/>
  <c r="BK176" i="2"/>
  <c r="N176" i="2"/>
  <c r="BI173" i="2"/>
  <c r="H36" i="2" s="1"/>
  <c r="BD88" i="1" s="1"/>
  <c r="BD87" i="1" s="1"/>
  <c r="W35" i="1" s="1"/>
  <c r="BH173" i="2"/>
  <c r="BG173" i="2"/>
  <c r="BF173" i="2"/>
  <c r="BE173" i="2"/>
  <c r="AA173" i="2"/>
  <c r="AA172" i="2" s="1"/>
  <c r="Y173" i="2"/>
  <c r="Y172" i="2" s="1"/>
  <c r="W173" i="2"/>
  <c r="W172" i="2" s="1"/>
  <c r="BK173" i="2"/>
  <c r="BK172" i="2" s="1"/>
  <c r="N172" i="2" s="1"/>
  <c r="N91" i="2" s="1"/>
  <c r="N173" i="2"/>
  <c r="BI168" i="2"/>
  <c r="BH168" i="2"/>
  <c r="BG168" i="2"/>
  <c r="BF168" i="2"/>
  <c r="AA168" i="2"/>
  <c r="Y168" i="2"/>
  <c r="W168" i="2"/>
  <c r="BK168" i="2"/>
  <c r="N168" i="2"/>
  <c r="BE168" i="2" s="1"/>
  <c r="BI164" i="2"/>
  <c r="BH164" i="2"/>
  <c r="BG164" i="2"/>
  <c r="BF164" i="2"/>
  <c r="AA164" i="2"/>
  <c r="Y164" i="2"/>
  <c r="W164" i="2"/>
  <c r="BK164" i="2"/>
  <c r="N164" i="2"/>
  <c r="BE164" i="2" s="1"/>
  <c r="BI161" i="2"/>
  <c r="BH161" i="2"/>
  <c r="BG161" i="2"/>
  <c r="BF161" i="2"/>
  <c r="AA161" i="2"/>
  <c r="Y161" i="2"/>
  <c r="W161" i="2"/>
  <c r="BK161" i="2"/>
  <c r="N161" i="2"/>
  <c r="BE161" i="2" s="1"/>
  <c r="BI158" i="2"/>
  <c r="BH158" i="2"/>
  <c r="BG158" i="2"/>
  <c r="BF158" i="2"/>
  <c r="AA158" i="2"/>
  <c r="Y158" i="2"/>
  <c r="W158" i="2"/>
  <c r="BK158" i="2"/>
  <c r="N158" i="2"/>
  <c r="BE158" i="2" s="1"/>
  <c r="BI155" i="2"/>
  <c r="BH155" i="2"/>
  <c r="BG155" i="2"/>
  <c r="BF155" i="2"/>
  <c r="AA155" i="2"/>
  <c r="Y155" i="2"/>
  <c r="W155" i="2"/>
  <c r="BK155" i="2"/>
  <c r="N155" i="2"/>
  <c r="BE155" i="2" s="1"/>
  <c r="BI152" i="2"/>
  <c r="BH152" i="2"/>
  <c r="BG152" i="2"/>
  <c r="BF152" i="2"/>
  <c r="AA152" i="2"/>
  <c r="Y152" i="2"/>
  <c r="W152" i="2"/>
  <c r="BK152" i="2"/>
  <c r="N152" i="2"/>
  <c r="BE152" i="2" s="1"/>
  <c r="BI149" i="2"/>
  <c r="BH149" i="2"/>
  <c r="BG149" i="2"/>
  <c r="BF149" i="2"/>
  <c r="AA149" i="2"/>
  <c r="Y149" i="2"/>
  <c r="W149" i="2"/>
  <c r="BK149" i="2"/>
  <c r="N149" i="2"/>
  <c r="BE149" i="2" s="1"/>
  <c r="BI146" i="2"/>
  <c r="BH146" i="2"/>
  <c r="BG146" i="2"/>
  <c r="BF146" i="2"/>
  <c r="AA146" i="2"/>
  <c r="Y146" i="2"/>
  <c r="W146" i="2"/>
  <c r="BK146" i="2"/>
  <c r="N146" i="2"/>
  <c r="BE146" i="2" s="1"/>
  <c r="BI143" i="2"/>
  <c r="BH143" i="2"/>
  <c r="BG143" i="2"/>
  <c r="BF143" i="2"/>
  <c r="AA143" i="2"/>
  <c r="Y143" i="2"/>
  <c r="W143" i="2"/>
  <c r="BK143" i="2"/>
  <c r="N143" i="2"/>
  <c r="BE143" i="2" s="1"/>
  <c r="BI138" i="2"/>
  <c r="BH138" i="2"/>
  <c r="BG138" i="2"/>
  <c r="BF138" i="2"/>
  <c r="AA138" i="2"/>
  <c r="AA137" i="2" s="1"/>
  <c r="Y138" i="2"/>
  <c r="Y137" i="2" s="1"/>
  <c r="W138" i="2"/>
  <c r="BK138" i="2"/>
  <c r="N138" i="2"/>
  <c r="BE138" i="2" s="1"/>
  <c r="F132" i="2"/>
  <c r="M131" i="2"/>
  <c r="F131" i="2"/>
  <c r="F129" i="2"/>
  <c r="F127" i="2"/>
  <c r="BI116" i="2"/>
  <c r="BH116" i="2"/>
  <c r="BG116" i="2"/>
  <c r="BF116" i="2"/>
  <c r="BI115" i="2"/>
  <c r="BH115" i="2"/>
  <c r="BG115" i="2"/>
  <c r="BF115" i="2"/>
  <c r="BI114" i="2"/>
  <c r="BH114" i="2"/>
  <c r="BG114" i="2"/>
  <c r="BF114" i="2"/>
  <c r="BI113" i="2"/>
  <c r="BH113" i="2"/>
  <c r="BG113" i="2"/>
  <c r="BF113" i="2"/>
  <c r="BI112" i="2"/>
  <c r="BH112" i="2"/>
  <c r="BG112" i="2"/>
  <c r="BF112" i="2"/>
  <c r="BI111" i="2"/>
  <c r="BH111" i="2"/>
  <c r="BG111" i="2"/>
  <c r="H34" i="2" s="1"/>
  <c r="BB88" i="1" s="1"/>
  <c r="BB87" i="1" s="1"/>
  <c r="BF111" i="2"/>
  <c r="F84" i="2"/>
  <c r="M83" i="2"/>
  <c r="F83" i="2"/>
  <c r="F81" i="2"/>
  <c r="F79" i="2"/>
  <c r="O21" i="2"/>
  <c r="E21" i="2"/>
  <c r="O20" i="2"/>
  <c r="O15" i="2"/>
  <c r="E15" i="2"/>
  <c r="O14" i="2"/>
  <c r="O9" i="2"/>
  <c r="M129" i="2" s="1"/>
  <c r="F6" i="2"/>
  <c r="F78" i="2" s="1"/>
  <c r="CK103" i="1"/>
  <c r="CJ103" i="1"/>
  <c r="CI103" i="1"/>
  <c r="CC103" i="1"/>
  <c r="CH103" i="1"/>
  <c r="CB103" i="1"/>
  <c r="CG103" i="1"/>
  <c r="CA103" i="1"/>
  <c r="CF103" i="1"/>
  <c r="BZ103" i="1"/>
  <c r="CE103" i="1"/>
  <c r="CK102" i="1"/>
  <c r="CJ102" i="1"/>
  <c r="CI102" i="1"/>
  <c r="CC102" i="1"/>
  <c r="CH102" i="1"/>
  <c r="CB102" i="1"/>
  <c r="CG102" i="1"/>
  <c r="CA102" i="1"/>
  <c r="CF102" i="1"/>
  <c r="BZ102" i="1"/>
  <c r="CE102" i="1"/>
  <c r="CK101" i="1"/>
  <c r="CJ101" i="1"/>
  <c r="CI101" i="1"/>
  <c r="CC101" i="1"/>
  <c r="CH101" i="1"/>
  <c r="CB101" i="1"/>
  <c r="CG101" i="1"/>
  <c r="CA101" i="1"/>
  <c r="CF101" i="1"/>
  <c r="BZ101" i="1"/>
  <c r="CE101" i="1"/>
  <c r="CK100" i="1"/>
  <c r="CJ100" i="1"/>
  <c r="CI100" i="1"/>
  <c r="CH100" i="1"/>
  <c r="CG100" i="1"/>
  <c r="CF100" i="1"/>
  <c r="BZ100" i="1"/>
  <c r="CE100" i="1"/>
  <c r="CK99" i="1"/>
  <c r="CJ99" i="1"/>
  <c r="CI99" i="1"/>
  <c r="CH99" i="1"/>
  <c r="CG99" i="1"/>
  <c r="CF99" i="1"/>
  <c r="BZ99" i="1"/>
  <c r="CE99" i="1"/>
  <c r="CK98" i="1"/>
  <c r="CJ98" i="1"/>
  <c r="CI98" i="1"/>
  <c r="CH98" i="1"/>
  <c r="CG98" i="1"/>
  <c r="CF98" i="1"/>
  <c r="BZ98" i="1"/>
  <c r="CE98" i="1"/>
  <c r="CK97" i="1"/>
  <c r="CJ97" i="1"/>
  <c r="CI97" i="1"/>
  <c r="CH97" i="1"/>
  <c r="CG97" i="1"/>
  <c r="CF97" i="1"/>
  <c r="BZ97" i="1"/>
  <c r="CE97" i="1"/>
  <c r="CK96" i="1"/>
  <c r="CJ96" i="1"/>
  <c r="CI96" i="1"/>
  <c r="CH96" i="1"/>
  <c r="CG96" i="1"/>
  <c r="CF96" i="1"/>
  <c r="BZ96" i="1"/>
  <c r="CE96" i="1"/>
  <c r="CK95" i="1"/>
  <c r="CJ95" i="1"/>
  <c r="CI95" i="1"/>
  <c r="CH95" i="1"/>
  <c r="CG95" i="1"/>
  <c r="CF95" i="1"/>
  <c r="BZ95" i="1"/>
  <c r="CE95" i="1"/>
  <c r="CK94" i="1"/>
  <c r="CJ94" i="1"/>
  <c r="CI94" i="1"/>
  <c r="CH94" i="1"/>
  <c r="CG94" i="1"/>
  <c r="CF94" i="1"/>
  <c r="BZ94" i="1"/>
  <c r="CE94" i="1"/>
  <c r="CK93" i="1"/>
  <c r="CJ93" i="1"/>
  <c r="CI93" i="1"/>
  <c r="CH93" i="1"/>
  <c r="CG93" i="1"/>
  <c r="CF93" i="1"/>
  <c r="BZ93" i="1"/>
  <c r="CE93" i="1"/>
  <c r="CK92" i="1"/>
  <c r="CJ92" i="1"/>
  <c r="CI92" i="1"/>
  <c r="CH92" i="1"/>
  <c r="CG92" i="1"/>
  <c r="CF92" i="1"/>
  <c r="BZ92" i="1"/>
  <c r="CE92" i="1"/>
  <c r="CK91" i="1"/>
  <c r="CJ91" i="1"/>
  <c r="CI91" i="1"/>
  <c r="CH91" i="1"/>
  <c r="CG91" i="1"/>
  <c r="CF91" i="1"/>
  <c r="BZ91" i="1"/>
  <c r="CE91" i="1"/>
  <c r="AM83" i="1"/>
  <c r="L83" i="1"/>
  <c r="AM82" i="1"/>
  <c r="L82" i="1"/>
  <c r="AM80" i="1"/>
  <c r="L80" i="1"/>
  <c r="L78" i="1"/>
  <c r="L77" i="1"/>
  <c r="W33" i="1" l="1"/>
  <c r="AX87" i="1"/>
  <c r="H35" i="2"/>
  <c r="BC88" i="1" s="1"/>
  <c r="BC87" i="1" s="1"/>
  <c r="F126" i="2"/>
  <c r="W280" i="2"/>
  <c r="BK336" i="2"/>
  <c r="AA563" i="2"/>
  <c r="BK328" i="2"/>
  <c r="N328" i="2" s="1"/>
  <c r="N95" i="2" s="1"/>
  <c r="W387" i="2"/>
  <c r="W335" i="2" s="1"/>
  <c r="AA414" i="2"/>
  <c r="AA335" i="2" s="1"/>
  <c r="BK550" i="2"/>
  <c r="N550" i="2" s="1"/>
  <c r="N107" i="2" s="1"/>
  <c r="M132" i="2"/>
  <c r="M84" i="2"/>
  <c r="W137" i="2"/>
  <c r="M33" i="2"/>
  <c r="AW88" i="1" s="1"/>
  <c r="Y136" i="2"/>
  <c r="AA261" i="2"/>
  <c r="AA136" i="2" s="1"/>
  <c r="Y429" i="2"/>
  <c r="Y335" i="2" s="1"/>
  <c r="BK504" i="2"/>
  <c r="N504" i="2" s="1"/>
  <c r="N105" i="2" s="1"/>
  <c r="H33" i="2"/>
  <c r="BA88" i="1" s="1"/>
  <c r="BA87" i="1" s="1"/>
  <c r="N137" i="2"/>
  <c r="N90" i="2" s="1"/>
  <c r="M81" i="2"/>
  <c r="AA135" i="2" l="1"/>
  <c r="W32" i="1"/>
  <c r="AW87" i="1"/>
  <c r="AK32" i="1" s="1"/>
  <c r="Y135" i="2"/>
  <c r="AY87" i="1"/>
  <c r="W34" i="1"/>
  <c r="BK136" i="2"/>
  <c r="W136" i="2"/>
  <c r="W135" i="2" s="1"/>
  <c r="AU88" i="1" s="1"/>
  <c r="AU87" i="1" s="1"/>
  <c r="BK335" i="2"/>
  <c r="N335" i="2" s="1"/>
  <c r="N96" i="2" s="1"/>
  <c r="N336" i="2"/>
  <c r="N97" i="2" s="1"/>
  <c r="BK135" i="2" l="1"/>
  <c r="N135" i="2" s="1"/>
  <c r="N88" i="2" s="1"/>
  <c r="N136" i="2"/>
  <c r="N89" i="2" s="1"/>
  <c r="N116" i="2" l="1"/>
  <c r="BE116" i="2" s="1"/>
  <c r="N112" i="2"/>
  <c r="BE112" i="2" s="1"/>
  <c r="N115" i="2"/>
  <c r="BE115" i="2" s="1"/>
  <c r="N111" i="2"/>
  <c r="N113" i="2"/>
  <c r="BE113" i="2" s="1"/>
  <c r="N114" i="2"/>
  <c r="BE114" i="2" s="1"/>
  <c r="M27" i="2"/>
  <c r="BE111" i="2" l="1"/>
  <c r="N110" i="2"/>
  <c r="M28" i="2" l="1"/>
  <c r="L118" i="2"/>
  <c r="M32" i="2"/>
  <c r="AV88" i="1" s="1"/>
  <c r="AT88" i="1" s="1"/>
  <c r="H32" i="2"/>
  <c r="AZ88" i="1" s="1"/>
  <c r="AZ87" i="1" s="1"/>
  <c r="AV87" i="1" l="1"/>
  <c r="AS88" i="1"/>
  <c r="AS87" i="1" s="1"/>
  <c r="M30" i="2"/>
  <c r="AG88" i="1" l="1"/>
  <c r="L38" i="2"/>
  <c r="AT87" i="1"/>
  <c r="AG87" i="1" l="1"/>
  <c r="AN88" i="1"/>
  <c r="AK26" i="1" l="1"/>
  <c r="AG103" i="1"/>
  <c r="AG102" i="1"/>
  <c r="AG101" i="1"/>
  <c r="AG97" i="1"/>
  <c r="AG94" i="1"/>
  <c r="AG93" i="1"/>
  <c r="AG95" i="1"/>
  <c r="AG91" i="1"/>
  <c r="AN87" i="1"/>
  <c r="AG96" i="1"/>
  <c r="AG92" i="1"/>
  <c r="AG100" i="1"/>
  <c r="AG99" i="1"/>
  <c r="AG98" i="1"/>
  <c r="CD96" i="1" l="1"/>
  <c r="AV96" i="1"/>
  <c r="BY96" i="1" s="1"/>
  <c r="CD94" i="1"/>
  <c r="AV94" i="1"/>
  <c r="BY94" i="1" s="1"/>
  <c r="AV102" i="1"/>
  <c r="BY102" i="1" s="1"/>
  <c r="CD102" i="1"/>
  <c r="CD98" i="1"/>
  <c r="AV98" i="1"/>
  <c r="BY98" i="1" s="1"/>
  <c r="CD101" i="1"/>
  <c r="AV101" i="1"/>
  <c r="BY101" i="1" s="1"/>
  <c r="AG90" i="1"/>
  <c r="CD91" i="1"/>
  <c r="AV91" i="1"/>
  <c r="BY91" i="1" s="1"/>
  <c r="AN91" i="1"/>
  <c r="AV103" i="1"/>
  <c r="BY103" i="1" s="1"/>
  <c r="CD103" i="1"/>
  <c r="AN93" i="1"/>
  <c r="AV93" i="1"/>
  <c r="BY93" i="1" s="1"/>
  <c r="CD93" i="1"/>
  <c r="AV99" i="1"/>
  <c r="BY99" i="1" s="1"/>
  <c r="CD99" i="1"/>
  <c r="AN99" i="1"/>
  <c r="CD100" i="1"/>
  <c r="AV100" i="1"/>
  <c r="BY100" i="1" s="1"/>
  <c r="AV92" i="1"/>
  <c r="BY92" i="1" s="1"/>
  <c r="CD92" i="1"/>
  <c r="CD95" i="1"/>
  <c r="AV95" i="1"/>
  <c r="BY95" i="1" s="1"/>
  <c r="CD97" i="1"/>
  <c r="AV97" i="1"/>
  <c r="BY97" i="1" s="1"/>
  <c r="AK31" i="1" l="1"/>
  <c r="AN95" i="1"/>
  <c r="AN92" i="1"/>
  <c r="AN90" i="1" s="1"/>
  <c r="AN105" i="1" s="1"/>
  <c r="AN100" i="1"/>
  <c r="AN103" i="1"/>
  <c r="W31" i="1"/>
  <c r="AN101" i="1"/>
  <c r="AN102" i="1"/>
  <c r="AN97" i="1"/>
  <c r="AK27" i="1"/>
  <c r="AK29" i="1" s="1"/>
  <c r="AK37" i="1" s="1"/>
  <c r="AG105" i="1"/>
  <c r="AN98" i="1"/>
  <c r="AN94" i="1"/>
  <c r="AN96" i="1"/>
</calcChain>
</file>

<file path=xl/sharedStrings.xml><?xml version="1.0" encoding="utf-8"?>
<sst xmlns="http://schemas.openxmlformats.org/spreadsheetml/2006/main" count="5030" uniqueCount="949">
  <si>
    <t>2012</t>
  </si>
  <si>
    <t>List obsahuje:</t>
  </si>
  <si>
    <t>1) Souhrnný list stavby</t>
  </si>
  <si>
    <t>2) Rekapitulace objektů</t>
  </si>
  <si>
    <t>2.0</t>
  </si>
  <si>
    <t>ZAMOK</t>
  </si>
  <si>
    <t>False</t>
  </si>
  <si>
    <t>optimalizováno pro tisk sestav ve formátu A4 - na výšku</t>
  </si>
  <si>
    <t>&gt;&gt;  skryté sloupce  &lt;&lt;</t>
  </si>
  <si>
    <t>0,01</t>
  </si>
  <si>
    <t>21</t>
  </si>
  <si>
    <t>15</t>
  </si>
  <si>
    <t>SOUHRNNÝ LIST STAVBY</t>
  </si>
  <si>
    <t>v ---  níže se nacházejí doplnkové a pomocné údaje k sestavám  --- v</t>
  </si>
  <si>
    <t>Návod na vyplnění</t>
  </si>
  <si>
    <t>0,001</t>
  </si>
  <si>
    <t>Kód:</t>
  </si>
  <si>
    <t>ART-0712</t>
  </si>
  <si>
    <t>Měnit lze pouze buňky se žlutým podbarvením!_x000D_
_x000D_
1) na prvním listu Rekapitulace stavby vyplňte v sestavě_x000D_
_x000D_
    a) Souhrnný list_x000D_
       - údaje o Zhotoviteli_x000D_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Zhotoviteli, pokud se liší od údajů o Zhotoviteli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případe potřeby poznámku (ta je v skrytém sloupci)</t>
  </si>
  <si>
    <t>Stavba:</t>
  </si>
  <si>
    <t>SŠ PTA Jihlava - demolice objektu údržby, Polenská</t>
  </si>
  <si>
    <t>0,1</t>
  </si>
  <si>
    <t>JKSO:</t>
  </si>
  <si>
    <t>80133</t>
  </si>
  <si>
    <t>CC-CZ:</t>
  </si>
  <si>
    <t>123631</t>
  </si>
  <si>
    <t>1</t>
  </si>
  <si>
    <t>Místo:</t>
  </si>
  <si>
    <t>Jihlava</t>
  </si>
  <si>
    <t>Datum:</t>
  </si>
  <si>
    <t>10. 7. 2016</t>
  </si>
  <si>
    <t>10</t>
  </si>
  <si>
    <t>100</t>
  </si>
  <si>
    <t>Objednatel:</t>
  </si>
  <si>
    <t>IČ:</t>
  </si>
  <si>
    <t/>
  </si>
  <si>
    <t>Kraj Výsočina, Žižkova 57, Jihlava</t>
  </si>
  <si>
    <t>DIČ:</t>
  </si>
  <si>
    <t>Zhotovitel:</t>
  </si>
  <si>
    <t>Vyplň údaj</t>
  </si>
  <si>
    <t>Projektant:</t>
  </si>
  <si>
    <t>Artprojekt Jihlava spol. s r.o.</t>
  </si>
  <si>
    <t>True</t>
  </si>
  <si>
    <t>Zpracovatel:</t>
  </si>
  <si>
    <t xml:space="preserve"> </t>
  </si>
  <si>
    <t>Poznámka:</t>
  </si>
  <si>
    <t>Soupis prací je sestaven za využití položek Cenové soustavy ÚRS. Cenové a technické podmínky položek Cenové soustavy ÚRS, které nejsou uvedeny v soupisu prací (tzn. úvodní části katalogů) jsou neomezeně dálkovš k dispozici na_x000D_
 www.cs-urs.cz. Položky soupisu prací, které nemají ve sloupci "Cenová soustava" uveden žádný údaj, nepochází z Cenové soustavy ÚRS._x000D_
Předpokládá se, že dodavatel před zpracováním cenové nabídky pečlivě prostuduje všechny podklady, pokyny a technické specifikace obsažené v zadávací dokumentaci a podmínkách a bude se jimi při zpracování nabídkové ceny řídit._x000D_
Zadavatel nemůže vzít v úvahu žádnou dodatečnou výhradu dodavatele k soupisu stavebních prací, dodávek a služeb.</t>
  </si>
  <si>
    <t>Náklady z rozpočtů</t>
  </si>
  <si>
    <t>Ostatní náklady ze souhrnného listu</t>
  </si>
  <si>
    <t>Cena bez DPH</t>
  </si>
  <si>
    <t>DPH</t>
  </si>
  <si>
    <t>základní</t>
  </si>
  <si>
    <t>ze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</si>
  <si>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</si>
  <si>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</si>
  <si>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</si>
  <si>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</si>
  <si>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</si>
  <si>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</si>
  <si>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</si>
  <si>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</si>
  <si>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</si>
  <si>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</si>
  <si>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</si>
  <si>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</si>
  <si>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</si>
  <si>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</t>
  </si>
  <si>
    <t>Informatívní údaje z listů zakázek</t>
  </si>
  <si>
    <t>Kód</t>
  </si>
  <si>
    <t>Objekt</t>
  </si>
  <si>
    <t>Cena bez DPH [CZK]</t>
  </si>
  <si>
    <t>Cena s DPH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</si>
  <si>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</si>
  <si>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</si>
  <si>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</si>
  <si>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</si>
  <si>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</si>
  <si>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</si>
  <si>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</si>
  <si>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</si>
  <si>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</si>
  <si>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</si>
  <si>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</si>
  <si>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</si>
  <si>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</si>
  <si>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D</t>
  </si>
  <si>
    <t>0</t>
  </si>
  <si>
    <t>###NOIMPORT###</t>
  </si>
  <si>
    <t>IMPORT</t>
  </si>
  <si>
    <t>{ee386708-dc5f-4a70-9f5e-5efcf62e9f0b}</t>
  </si>
  <si>
    <t>{00000000-0000-0000-0000-000000000000}</t>
  </si>
  <si>
    <t>/</t>
  </si>
  <si>
    <t>ART-07021</t>
  </si>
  <si>
    <t>Frézárna - úpravy údržba - stavební část</t>
  </si>
  <si>
    <t>{6b2f9b24-08fb-4c73-a9f5-0e9283654670}</t>
  </si>
  <si>
    <t>2) Ostatní náklady ze souhrnného listu</t>
  </si>
  <si>
    <t>Procent. zadání_x000D_
[% nákladů rozpočtu]</t>
  </si>
  <si>
    <t>Zařazení nákladů</t>
  </si>
  <si>
    <t>Projektové práce</t>
  </si>
  <si>
    <t>stavební čast</t>
  </si>
  <si>
    <t>OSTATNENAKLADY</t>
  </si>
  <si>
    <t>Průzkumné práce</t>
  </si>
  <si>
    <t>Stroje, zařízení, inventář</t>
  </si>
  <si>
    <t>Umělecká díla</t>
  </si>
  <si>
    <t>Vedlejší náklady</t>
  </si>
  <si>
    <t>Ostatní náklady</t>
  </si>
  <si>
    <t>H. Rezerva</t>
  </si>
  <si>
    <t>I. Ostatní investice</t>
  </si>
  <si>
    <t>Nehmotný investiční majetek</t>
  </si>
  <si>
    <t>Provozní náklady</t>
  </si>
  <si>
    <t>Vyplň vlastní</t>
  </si>
  <si>
    <t>OSTATNENAKLADYVLASTNE</t>
  </si>
  <si>
    <t>Celkové náklady za stavbu 1) + 2)</t>
  </si>
  <si>
    <t>1) Krycí list rozpočtu</t>
  </si>
  <si>
    <t>2) Rekapitulace rozpočtu</t>
  </si>
  <si>
    <t>3) Rozpočet</t>
  </si>
  <si>
    <t>Zpět na list:</t>
  </si>
  <si>
    <t>Rekapitulace stavby</t>
  </si>
  <si>
    <t>apu21</t>
  </si>
  <si>
    <t>10,88</t>
  </si>
  <si>
    <t>2</t>
  </si>
  <si>
    <t>bet11</t>
  </si>
  <si>
    <t>31,37</t>
  </si>
  <si>
    <t>KRYCÍ LIST ROZPOČTU</t>
  </si>
  <si>
    <t>dv11</t>
  </si>
  <si>
    <t>izo41</t>
  </si>
  <si>
    <t>5,84</t>
  </si>
  <si>
    <t>izo42</t>
  </si>
  <si>
    <t>5,604</t>
  </si>
  <si>
    <t>Objekt:</t>
  </si>
  <si>
    <t>ART-07021 - Frézárna - úpravy údržba - stavební část</t>
  </si>
  <si>
    <t>izo61</t>
  </si>
  <si>
    <t>13,49</t>
  </si>
  <si>
    <t>lat11</t>
  </si>
  <si>
    <t>0,054</t>
  </si>
  <si>
    <t>li31</t>
  </si>
  <si>
    <t>7,48</t>
  </si>
  <si>
    <t>mal21</t>
  </si>
  <si>
    <t>135,435</t>
  </si>
  <si>
    <t>mal22</t>
  </si>
  <si>
    <t>76,653</t>
  </si>
  <si>
    <t>maz12</t>
  </si>
  <si>
    <t>1,881</t>
  </si>
  <si>
    <t>maz21</t>
  </si>
  <si>
    <t>0,155</t>
  </si>
  <si>
    <t>maz31</t>
  </si>
  <si>
    <t>1,572</t>
  </si>
  <si>
    <t>nát5</t>
  </si>
  <si>
    <t>22,348</t>
  </si>
  <si>
    <t>om25</t>
  </si>
  <si>
    <t>25,931</t>
  </si>
  <si>
    <t>om27</t>
  </si>
  <si>
    <t>109,504</t>
  </si>
  <si>
    <t>om53</t>
  </si>
  <si>
    <t>4,66</t>
  </si>
  <si>
    <t>om65</t>
  </si>
  <si>
    <t>12,005</t>
  </si>
  <si>
    <t>om71</t>
  </si>
  <si>
    <t>5,04</t>
  </si>
  <si>
    <t>otr1</t>
  </si>
  <si>
    <t>37,21</t>
  </si>
  <si>
    <t>pás52</t>
  </si>
  <si>
    <t>34,17</t>
  </si>
  <si>
    <t>pe21</t>
  </si>
  <si>
    <t>40,627</t>
  </si>
  <si>
    <t>- U veškerých dodávek výrobků bude do ceny zahrnuta jejich montáž vč. dodávky potřebného kotvení, doplňkového materiálu, staveništní a mimostaveništní dopravy v případě, že tyto činosti nejsou oceněny v samostatných položkách jednotlivých částí soupisu prací. U vybraných výrobků je nutné do ceny díla zahrnout zpracování dodavatelské, případně dílenské dokumentace, dále výrobu prototypů, provádění barevného a materiálového vzorkování apod._x000D_
- Položky jsou sestaveny za pomocí Cenové soustavy ÚRS nebo pomocí položek vlastních. Pro všechny položky platí, že do ceny je nutno zahrnout náklady spojené s koordinací, s pokyny vyplývajícími z RDP, zejména TZ._x000D_
- Uchazeč o veřejnou zakázku je povinen při oceňování soutěžního SOUPISU PRACÍ provést kontrolu funkce aritmetických vzorců jednotlivých položkových soupisů ve vazbě na jednotlivé oddíly, rekapitulace a krycí listy._x000D_
- Kde není výslovně uvedeno, bude pracovní postup a technologie provádění stanovena oprávněnou osobou zhotovitele._x000D_
- Veškeré rozměry budou upřesněny po odkrytí a prozkoumání jednotlivých prvků._x000D_
_x000D_
Všechny položky se odkazují na výkresovou dokumentaci, technické zprávy . Dle § 7 zákona 230/2012 Sb.</t>
  </si>
  <si>
    <t>pen22</t>
  </si>
  <si>
    <t>6,834</t>
  </si>
  <si>
    <t>per31</t>
  </si>
  <si>
    <t>pl11</t>
  </si>
  <si>
    <t>0,288</t>
  </si>
  <si>
    <t>Náklady z rozpočtu</t>
  </si>
  <si>
    <t>podb11</t>
  </si>
  <si>
    <t>6,6</t>
  </si>
  <si>
    <t>pr1</t>
  </si>
  <si>
    <t>1,4</t>
  </si>
  <si>
    <t>sdk11</t>
  </si>
  <si>
    <t>1,35</t>
  </si>
  <si>
    <t>sdk51</t>
  </si>
  <si>
    <t>sokl21</t>
  </si>
  <si>
    <t>26,69</t>
  </si>
  <si>
    <t>stěr31</t>
  </si>
  <si>
    <t>8,33</t>
  </si>
  <si>
    <t>ti22</t>
  </si>
  <si>
    <t>29,35</t>
  </si>
  <si>
    <t>ti23</t>
  </si>
  <si>
    <t>23,51</t>
  </si>
  <si>
    <t>REKAPITULACE ROZPOČTU</t>
  </si>
  <si>
    <t>Kód - Popis</t>
  </si>
  <si>
    <t>Cena celkem [CZK]</t>
  </si>
  <si>
    <t>1) Náklady z rozpočtu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</si>
  <si>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</si>
  <si>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</si>
  <si>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</si>
  <si>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</si>
  <si>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94 - Lešení a stavební výtahy</t>
  </si>
  <si>
    <t xml:space="preserve">    95 - Různé dokončovací konstrukce a práce pozemních staveb</t>
  </si>
  <si>
    <t xml:space="preserve">    96 - Bourání konstrukcí</t>
  </si>
  <si>
    <t xml:space="preserve">    99 - Přesun hmot</t>
  </si>
  <si>
    <t>PSV - Práce a dodávky PSV</t>
  </si>
  <si>
    <t xml:space="preserve">    711 - Izolace proti vodě, vlhkosti a plynům</t>
  </si>
  <si>
    <t xml:space="preserve">    713 - Izolace tepelné</t>
  </si>
  <si>
    <t xml:space="preserve">    733 - Ústřední vytápění - potrubí</t>
  </si>
  <si>
    <t xml:space="preserve">    762 - Konstrukce tesařské</t>
  </si>
  <si>
    <t xml:space="preserve">    763 - Konstrukce suché výstavby</t>
  </si>
  <si>
    <t xml:space="preserve">    764 - Konstrukce klempířské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</si>
  <si>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</si>
  <si>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</si>
  <si>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</si>
  <si>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781 - Dokončovací práce - obklady keramické</t>
  </si>
  <si>
    <t xml:space="preserve">    783 - Dokončovací práce - nátěry</t>
  </si>
  <si>
    <t xml:space="preserve">    784 - Dokončovací práce - malby a tapety</t>
  </si>
  <si>
    <t>2) Ostatní náklady</t>
  </si>
  <si>
    <t>Zařízení staveniště</t>
  </si>
  <si>
    <t>VRN</t>
  </si>
  <si>
    <t>Mimostav. doprava</t>
  </si>
  <si>
    <t>Územní vlivy</t>
  </si>
  <si>
    <t>Provozní vlivy</t>
  </si>
  <si>
    <t>Ostatní</t>
  </si>
  <si>
    <t>Kompletační činnost</t>
  </si>
  <si>
    <t>KOMPLETACNA</t>
  </si>
  <si>
    <t>ROZPOČET</t>
  </si>
  <si>
    <t>PČ</t>
  </si>
  <si>
    <t>Typ</t>
  </si>
  <si>
    <t>Popis</t>
  </si>
  <si>
    <t>MJ</t>
  </si>
  <si>
    <t>Množství</t>
  </si>
  <si>
    <t>J.cena [CZK]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</si>
  <si>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</si>
  <si>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</si>
  <si>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</si>
  <si>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</si>
  <si>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</si>
  <si>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</si>
  <si>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</si>
  <si>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ROZPOCET</t>
  </si>
  <si>
    <t>K</t>
  </si>
  <si>
    <t>310278842</t>
  </si>
  <si>
    <t>Zazdívka otvorů pl do 1 m2 ve zdivu nadzákladovém z porobetonových tvárnic tl do 300 mm</t>
  </si>
  <si>
    <t>m3</t>
  </si>
  <si>
    <t>4</t>
  </si>
  <si>
    <t>415018588</t>
  </si>
  <si>
    <t>"v.č. 106 - půdorys 1.NP - úpravy  údržba"</t>
  </si>
  <si>
    <t>VV</t>
  </si>
  <si>
    <t>0,263*2,45*0,34*2</t>
  </si>
  <si>
    <t>0,8*1,2*0,4</t>
  </si>
  <si>
    <t>Součet</t>
  </si>
  <si>
    <t>317234410</t>
  </si>
  <si>
    <t>Vyzdívka mezi nosníky z cihel pálených na MC</t>
  </si>
  <si>
    <t>1104083976</t>
  </si>
  <si>
    <t>1,2*0,3*0,1*2</t>
  </si>
  <si>
    <t>3</t>
  </si>
  <si>
    <t>317944321</t>
  </si>
  <si>
    <t>Válcované nosníky do č.12 dodatečně osazované do připravených otvorů</t>
  </si>
  <si>
    <t>t</t>
  </si>
  <si>
    <t>373343326</t>
  </si>
  <si>
    <t>1,2*11,15*2*1,1*0,001</t>
  </si>
  <si>
    <t>346244381</t>
  </si>
  <si>
    <t>Plentování jednostranné v do 200 mm válcovaných nosníků cihlami</t>
  </si>
  <si>
    <t>m2</t>
  </si>
  <si>
    <t>-388457986</t>
  </si>
  <si>
    <t>1,2*0,12*2</t>
  </si>
  <si>
    <t>5</t>
  </si>
  <si>
    <t>349231811</t>
  </si>
  <si>
    <t>Přizdívka ostění s ozubem z cihel tl do 150 mm</t>
  </si>
  <si>
    <t>1211115779</t>
  </si>
  <si>
    <t>(0,8+2,15*2)*0,1</t>
  </si>
  <si>
    <t>6</t>
  </si>
  <si>
    <t>R317142005</t>
  </si>
  <si>
    <t>Překlady nenosné přímé z pórobetonu  v příčkách tl 100 mm pro světlost otvoru do 1010 mm</t>
  </si>
  <si>
    <t>kus</t>
  </si>
  <si>
    <t>-787442061</t>
  </si>
  <si>
    <t>7</t>
  </si>
  <si>
    <t>R3422720032</t>
  </si>
  <si>
    <t>Příčky tl 100 mm z pórobetonových přesných hladkých příčkovek objemové hmotnosti 500 kg/m3 D+M</t>
  </si>
  <si>
    <t>131086337</t>
  </si>
  <si>
    <t>př31</t>
  </si>
  <si>
    <t>1,49*4,46-0,7*2</t>
  </si>
  <si>
    <t>8</t>
  </si>
  <si>
    <t>R346244001</t>
  </si>
  <si>
    <t>Obezdívka sprchových  van ploch rovných tl 100 mm z pórobetonových příčkovek D+M</t>
  </si>
  <si>
    <t>-99588966</t>
  </si>
  <si>
    <t>1*4*0,4</t>
  </si>
  <si>
    <t>9</t>
  </si>
  <si>
    <t>R3470001</t>
  </si>
  <si>
    <t>podinjektování a sttické zajištění rohu zdiva ozn. 7 vč. všech souv. dodávek a prací D+M</t>
  </si>
  <si>
    <t>ks</t>
  </si>
  <si>
    <t>-1662555867</t>
  </si>
  <si>
    <t>"v.č. 110 - tabulky PSV"</t>
  </si>
  <si>
    <t>R3470002</t>
  </si>
  <si>
    <t>kompletní provázání zdiva pomocí ocel hmoždíků ozn. 7 vč. všech souv. dodávek a prací D+M</t>
  </si>
  <si>
    <t>106978999</t>
  </si>
  <si>
    <t>11</t>
  </si>
  <si>
    <t>612135101</t>
  </si>
  <si>
    <t>Hrubá výplň rýh ve stěnách maltou jakékoli šířky rýhy</t>
  </si>
  <si>
    <t>463919433</t>
  </si>
  <si>
    <t>4,64*0,3*2</t>
  </si>
  <si>
    <t>12</t>
  </si>
  <si>
    <t>612142001</t>
  </si>
  <si>
    <t>Potažení vnitřních stěn sklovláknitým pletivem vtlačeným do tenkovrstvé hmoty</t>
  </si>
  <si>
    <t>17583102</t>
  </si>
  <si>
    <t>0,5*2,45*2+2,5*0,5+0,8*1,2</t>
  </si>
  <si>
    <t>(1,49*4,46-0,7*2)*2</t>
  </si>
  <si>
    <t>om52</t>
  </si>
  <si>
    <t>13</t>
  </si>
  <si>
    <t>612321111</t>
  </si>
  <si>
    <t>Vápenocementová omítka hrubá jednovrstvá zatřená vnitřních stěn nanášená ručně</t>
  </si>
  <si>
    <t>1180799878</t>
  </si>
  <si>
    <t>0,9*1,5+0,9*2,4*2+(1,49*2+0,9*2-0,7)*1,5-0,8*0,125+0,125*0,3*2+0,8*0,3</t>
  </si>
  <si>
    <t>14</t>
  </si>
  <si>
    <t>612321141</t>
  </si>
  <si>
    <t>Vápenocementová omítka štuková dvouvrstvá vnitřních stěn nanášená ručně</t>
  </si>
  <si>
    <t>-1415636644</t>
  </si>
  <si>
    <t>(2,865*2+1,49*4+0,9*2)*2,65-0,7*2*2-0,8*1,44</t>
  </si>
  <si>
    <t>-om65</t>
  </si>
  <si>
    <t>1,49*(4,46-2,4)*2</t>
  </si>
  <si>
    <t>612325302</t>
  </si>
  <si>
    <t>Vápenocementová štuková omítka ostění nebo nadpraží</t>
  </si>
  <si>
    <t>2020008716</t>
  </si>
  <si>
    <t>om26</t>
  </si>
  <si>
    <t>0,5*2,45*2+2,5*0,5</t>
  </si>
  <si>
    <t>16</t>
  </si>
  <si>
    <t>612325422</t>
  </si>
  <si>
    <t>Oprava vnitřní vápenocementové štukové omítky stěn v rozsahu plochy do 30%</t>
  </si>
  <si>
    <t>1761435369</t>
  </si>
  <si>
    <t>17</t>
  </si>
  <si>
    <t>615142012</t>
  </si>
  <si>
    <t>Potažení vnitřních nosníků rabicovým pletivem</t>
  </si>
  <si>
    <t>-937466384</t>
  </si>
  <si>
    <t>0,8*0,34</t>
  </si>
  <si>
    <t>18</t>
  </si>
  <si>
    <t>622142001</t>
  </si>
  <si>
    <t>Potažení vnějších stěn sklovláknitým pletivem vtlačeným do tenkovrstvé hmoty</t>
  </si>
  <si>
    <t>-758307440</t>
  </si>
  <si>
    <t>19</t>
  </si>
  <si>
    <t>622143004</t>
  </si>
  <si>
    <t>Montáž omítkových samolepících začišťovacích profilů (APU lišt)</t>
  </si>
  <si>
    <t>m</t>
  </si>
  <si>
    <t>-2033182424</t>
  </si>
  <si>
    <t>1,5+2,45*2+0,8*2+1,44*2</t>
  </si>
  <si>
    <t>20</t>
  </si>
  <si>
    <t>M</t>
  </si>
  <si>
    <t>590514760</t>
  </si>
  <si>
    <t>profil okenní s tkaninou APU lišta 9 mm</t>
  </si>
  <si>
    <t>520506129</t>
  </si>
  <si>
    <t>apu21*1,05</t>
  </si>
  <si>
    <t>622321141</t>
  </si>
  <si>
    <t>Vápenocementová omítka štuková dvouvrstvá vnějších stěn nanášená ručně</t>
  </si>
  <si>
    <t>393771058</t>
  </si>
  <si>
    <t>4,2*1,2</t>
  </si>
  <si>
    <t>22</t>
  </si>
  <si>
    <t>629135102</t>
  </si>
  <si>
    <t>Vyrovnávací vrstva pod klempířské prvky z MC š do 300 mm</t>
  </si>
  <si>
    <t>1219973964</t>
  </si>
  <si>
    <t>0,8</t>
  </si>
  <si>
    <t>23</t>
  </si>
  <si>
    <t>629991011</t>
  </si>
  <si>
    <t>Zakrytí výplní otvorů a svislých ploch fólií přilepenou lepící páskou</t>
  </si>
  <si>
    <t>-1833882709</t>
  </si>
  <si>
    <t>1,5*2,45*2+0,8*1,44*2</t>
  </si>
  <si>
    <t>24</t>
  </si>
  <si>
    <t>631311116</t>
  </si>
  <si>
    <t>Mazanina tl do 80 mm z betonu prostého tř. C 25/30</t>
  </si>
  <si>
    <t>203445636</t>
  </si>
  <si>
    <t>ti23*0,08</t>
  </si>
  <si>
    <t>25</t>
  </si>
  <si>
    <t>631311126</t>
  </si>
  <si>
    <t>Mazanina tl do 120 mm z betonu prostého tř. C 25/30</t>
  </si>
  <si>
    <t>1683557396</t>
  </si>
  <si>
    <t>3,87*0,4*0,1</t>
  </si>
  <si>
    <t>26</t>
  </si>
  <si>
    <t>631311136</t>
  </si>
  <si>
    <t>Mazanina tl do 240 mm z betonu prostého tř. C 25/30</t>
  </si>
  <si>
    <t>1331073895</t>
  </si>
  <si>
    <t>7,86*1*0,2</t>
  </si>
  <si>
    <t>27</t>
  </si>
  <si>
    <t>631319171</t>
  </si>
  <si>
    <t>Příplatek k mazanině tl do 80 mm za stržení povrchu spodní vrstvy před vložením výztuže</t>
  </si>
  <si>
    <t>-2072851035</t>
  </si>
  <si>
    <t>28</t>
  </si>
  <si>
    <t>631319175</t>
  </si>
  <si>
    <t>Příplatek k mazanině tl do 240 mm za stržení povrchu spodní vrstvy před vložením výztuže</t>
  </si>
  <si>
    <t>29287218</t>
  </si>
  <si>
    <t>29</t>
  </si>
  <si>
    <t>631362021</t>
  </si>
  <si>
    <t>Výztuž mazanin svařovanými sítěmi Kari</t>
  </si>
  <si>
    <t>359268587</t>
  </si>
  <si>
    <t>bet11*4,952*1,3*0,001</t>
  </si>
  <si>
    <t>30</t>
  </si>
  <si>
    <t>R632440002</t>
  </si>
  <si>
    <t>spec. cem. potěr s proměn. tl. vrstvy pevnost min. 30 Mpa viz tab. podlah D+M</t>
  </si>
  <si>
    <t>144962614</t>
  </si>
  <si>
    <t>31</t>
  </si>
  <si>
    <t>R63244001</t>
  </si>
  <si>
    <t xml:space="preserve">litý samoniv. potěr na bázi cem. pojiva tl. 70 mm D+M </t>
  </si>
  <si>
    <t>-2026459564</t>
  </si>
  <si>
    <t>32</t>
  </si>
  <si>
    <t>R633811001</t>
  </si>
  <si>
    <t>leštění betonu pomocí brusek vč. všech souv. dodávek a prací D+M</t>
  </si>
  <si>
    <t>-1068145629</t>
  </si>
  <si>
    <t>"v.č. 109 - tabulky podlah"</t>
  </si>
  <si>
    <t>33</t>
  </si>
  <si>
    <t>R71120003</t>
  </si>
  <si>
    <t xml:space="preserve">kontaktní můstek pro napojení stáv. povrchu s novými vrstvami  D+M </t>
  </si>
  <si>
    <t>-1496568476</t>
  </si>
  <si>
    <t>34</t>
  </si>
  <si>
    <t>R71120004</t>
  </si>
  <si>
    <t xml:space="preserve">penetrace pod kontaktní můstek  D+M </t>
  </si>
  <si>
    <t>-1455827775</t>
  </si>
  <si>
    <t>35</t>
  </si>
  <si>
    <t>642942111</t>
  </si>
  <si>
    <t>Osazování zárubní nebo rámů dveřních kovových do 2,5 m2 na MC</t>
  </si>
  <si>
    <t>1204770050</t>
  </si>
  <si>
    <t>36</t>
  </si>
  <si>
    <t>642944121</t>
  </si>
  <si>
    <t>Osazování ocelových zárubní dodatečné pl do 2,5 m2</t>
  </si>
  <si>
    <t>1536707193</t>
  </si>
  <si>
    <t>37</t>
  </si>
  <si>
    <t>553311990</t>
  </si>
  <si>
    <t>zárubeň ocelová s drážkou pro těsnění H 110 DV 700 L/P</t>
  </si>
  <si>
    <t>533769184</t>
  </si>
  <si>
    <t>38</t>
  </si>
  <si>
    <t>R6420002</t>
  </si>
  <si>
    <t>profilované těsnění zárubní  D+M</t>
  </si>
  <si>
    <t>-1254958153</t>
  </si>
  <si>
    <t>(0,7+1,97)*2*2</t>
  </si>
  <si>
    <t>39</t>
  </si>
  <si>
    <t>949101112</t>
  </si>
  <si>
    <t>Lešení pomocné pro objekty pozemních staveb s lešeňovou podlahou v do 3,5 m zatížení do 150 kg/m2</t>
  </si>
  <si>
    <t>-471859824</t>
  </si>
  <si>
    <t>40</t>
  </si>
  <si>
    <t>R94001</t>
  </si>
  <si>
    <t>kompl. stat. zajištění a podepření stáv. nos. kcí po dobu stat. zajištění rohu - úprava ozn. 7 D+M</t>
  </si>
  <si>
    <t>-1756043494</t>
  </si>
  <si>
    <t>41</t>
  </si>
  <si>
    <t>952901111</t>
  </si>
  <si>
    <t>Vyčištění budov bytové a občanské výstavby při výšce podlaží do 4 m</t>
  </si>
  <si>
    <t>302598832</t>
  </si>
  <si>
    <t>42</t>
  </si>
  <si>
    <t>R950001</t>
  </si>
  <si>
    <t>kompletní vyčištění staveniště a ploch dotčených stavebním provozem - zvýšené nároky - areál školy</t>
  </si>
  <si>
    <t>kpl</t>
  </si>
  <si>
    <t>1995336477</t>
  </si>
  <si>
    <t>43</t>
  </si>
  <si>
    <t>953943123</t>
  </si>
  <si>
    <t>Osazování výrobků do 15 kg/kus do betonu bez jejich dodání</t>
  </si>
  <si>
    <t>465920531</t>
  </si>
  <si>
    <t>44</t>
  </si>
  <si>
    <t>R953001</t>
  </si>
  <si>
    <t>chránička potrubí</t>
  </si>
  <si>
    <t>-1188971374</t>
  </si>
  <si>
    <t>45</t>
  </si>
  <si>
    <t>R9520001</t>
  </si>
  <si>
    <t>utěsnění a zajištění chrán. kanal. potrubí v průchodu základem D+M</t>
  </si>
  <si>
    <t>1985115344</t>
  </si>
  <si>
    <t>46</t>
  </si>
  <si>
    <t>962031133</t>
  </si>
  <si>
    <t>Bourání příček z cihel pálených na MVC tl do 150 mm</t>
  </si>
  <si>
    <t>-247773767</t>
  </si>
  <si>
    <t>1,49*4,64</t>
  </si>
  <si>
    <t>47</t>
  </si>
  <si>
    <t>964011221</t>
  </si>
  <si>
    <t>Vybourání ŽB překladů prefabrikovaných dl do 3 m hmotnosti do 75 kg/m</t>
  </si>
  <si>
    <t>2051896974</t>
  </si>
  <si>
    <t>2*1,2*0,15*0,15</t>
  </si>
  <si>
    <t>48</t>
  </si>
  <si>
    <t>965042131</t>
  </si>
  <si>
    <t>Bourání podkladů pod dlažby nebo mazanin betonových nebo z litého asfaltu tl do 100 mm pl do 4 m2</t>
  </si>
  <si>
    <t>247756064</t>
  </si>
  <si>
    <t>49</t>
  </si>
  <si>
    <t>965049111</t>
  </si>
  <si>
    <t>Příplatek k bourání betonových mazanin za bourání se svařovanou sítí tl do 100 mm</t>
  </si>
  <si>
    <t>-874933748</t>
  </si>
  <si>
    <t>50</t>
  </si>
  <si>
    <t>R977211001</t>
  </si>
  <si>
    <t>Řezání ŽB kcí podlah</t>
  </si>
  <si>
    <t>1769482678</t>
  </si>
  <si>
    <t>3,87*2+0,4*2</t>
  </si>
  <si>
    <t>51</t>
  </si>
  <si>
    <t>R985121001</t>
  </si>
  <si>
    <t>otryskání stávajícího betonu</t>
  </si>
  <si>
    <t>-1960873933</t>
  </si>
  <si>
    <t>31,37+4,5+1,34</t>
  </si>
  <si>
    <t>52</t>
  </si>
  <si>
    <t>R985121002</t>
  </si>
  <si>
    <t>očištění a vysátí  stávajícího betonu</t>
  </si>
  <si>
    <t>-512733041</t>
  </si>
  <si>
    <t>53</t>
  </si>
  <si>
    <t>968072455</t>
  </si>
  <si>
    <t>Vybourání kovových dveřních zárubní pl do 2 m2</t>
  </si>
  <si>
    <t>2061670185</t>
  </si>
  <si>
    <t>0,8*2+0,9*2</t>
  </si>
  <si>
    <t>54</t>
  </si>
  <si>
    <t>968072558</t>
  </si>
  <si>
    <t>Vybourání kovových vrat pl do 5 m2</t>
  </si>
  <si>
    <t>-1515040626</t>
  </si>
  <si>
    <t>2*2,45</t>
  </si>
  <si>
    <t>55</t>
  </si>
  <si>
    <t>971033541</t>
  </si>
  <si>
    <t>Vybourání otvorů ve zdivu cihelném pl do 1 m2 na MVC nebo MV tl do 300 mm</t>
  </si>
  <si>
    <t>713346841</t>
  </si>
  <si>
    <t>0,9*0,5*0,34</t>
  </si>
  <si>
    <t>56</t>
  </si>
  <si>
    <t>971042361</t>
  </si>
  <si>
    <t>Vybourání otvorů v betonových příčkách a zdech pl do 0,09 m2 tl do 600 mm</t>
  </si>
  <si>
    <t>-2096976285</t>
  </si>
  <si>
    <t>57</t>
  </si>
  <si>
    <t>973031812</t>
  </si>
  <si>
    <t>Vysekání kapes ve zdivu cihelném na MV nebo MVC pro zavázání příček tl do 100 mm</t>
  </si>
  <si>
    <t>-728088510</t>
  </si>
  <si>
    <t>4,64*2</t>
  </si>
  <si>
    <t>58</t>
  </si>
  <si>
    <t>973031824</t>
  </si>
  <si>
    <t>Vysekání kapes ve zdivu cihelném na MV nebo MVC pro zavázání zdí tl do 300 mm</t>
  </si>
  <si>
    <t>-707081050</t>
  </si>
  <si>
    <t>1,45*2+1,2*2</t>
  </si>
  <si>
    <t>59</t>
  </si>
  <si>
    <t>974031664</t>
  </si>
  <si>
    <t>Vysekání rýh ve zdivu cihelném pro vtahování nosníků hl do 150 mm v do 150 mm</t>
  </si>
  <si>
    <t>-686021861</t>
  </si>
  <si>
    <t>1,2*2</t>
  </si>
  <si>
    <t>60</t>
  </si>
  <si>
    <t>978013141</t>
  </si>
  <si>
    <t>Otlučení vnitřních omítek stěn MV nebo MVC stěn v rozsahu do 30 %</t>
  </si>
  <si>
    <t>-1832166454</t>
  </si>
  <si>
    <t>(7,86*2+3,94*2)*4,64</t>
  </si>
  <si>
    <t>61</t>
  </si>
  <si>
    <t>978013191</t>
  </si>
  <si>
    <t>Otlučení vnitřních omítek stěn MV nebo MVC stěn v rozsahu do 100 %</t>
  </si>
  <si>
    <t>-1218882380</t>
  </si>
  <si>
    <t>62</t>
  </si>
  <si>
    <t>978015391</t>
  </si>
  <si>
    <t>Otlučení vnějších omítek MV nebo MVC  průčelí v rozsahu do 100 %</t>
  </si>
  <si>
    <t>437313634</t>
  </si>
  <si>
    <t>63</t>
  </si>
  <si>
    <t>997013211</t>
  </si>
  <si>
    <t>Vnitrostaveništní doprava suti a vybouraných hmot pro budovy v do 6 m ručně</t>
  </si>
  <si>
    <t>776051814</t>
  </si>
  <si>
    <t>64</t>
  </si>
  <si>
    <t>997013501</t>
  </si>
  <si>
    <t>Odvoz suti na skládku a vybouraných hmot nebo meziskládku do 1 km se složením</t>
  </si>
  <si>
    <t>647919482</t>
  </si>
  <si>
    <t>65</t>
  </si>
  <si>
    <t>997013509</t>
  </si>
  <si>
    <t>Příplatek k odvozu suti a vybouraných hmot na skládku ZKD 1 km přes 1 km</t>
  </si>
  <si>
    <t>-445802039</t>
  </si>
  <si>
    <t>9,971*10</t>
  </si>
  <si>
    <t>66</t>
  </si>
  <si>
    <t>R997013001</t>
  </si>
  <si>
    <t>Poplatek za uložení  na skládce (skládkovné)</t>
  </si>
  <si>
    <t>104865154</t>
  </si>
  <si>
    <t>67</t>
  </si>
  <si>
    <t>998017001</t>
  </si>
  <si>
    <t>Přesun hmot s omezením mechanizace pro budovy v do 6 m</t>
  </si>
  <si>
    <t>478642323</t>
  </si>
  <si>
    <t>68</t>
  </si>
  <si>
    <t>711111001</t>
  </si>
  <si>
    <t>Provedení izolace proti zemní vlhkosti vodorovné za studena nátěrem penetračním</t>
  </si>
  <si>
    <t>-373603399</t>
  </si>
  <si>
    <t>69</t>
  </si>
  <si>
    <t>711112001</t>
  </si>
  <si>
    <t>Provedení izolace proti zemní vlhkosti svislé za studena nátěrem penetračním</t>
  </si>
  <si>
    <t>54286974</t>
  </si>
  <si>
    <t>pás52*0,2</t>
  </si>
  <si>
    <t>70</t>
  </si>
  <si>
    <t>111631500</t>
  </si>
  <si>
    <t>lak asfaltový ALP/9 bal 9 kg</t>
  </si>
  <si>
    <t>-411081329</t>
  </si>
  <si>
    <t>otr1*0,0003</t>
  </si>
  <si>
    <t>pen22*0,00035</t>
  </si>
  <si>
    <t>71</t>
  </si>
  <si>
    <t>711141559</t>
  </si>
  <si>
    <t>Provedení izolace proti zemní vlhkosti pásy přitavením vodorovné NAIP</t>
  </si>
  <si>
    <t>1450140014</t>
  </si>
  <si>
    <t>72</t>
  </si>
  <si>
    <t>711142559</t>
  </si>
  <si>
    <t>Provedení izolace proti zemní vlhkosti pásy přitavením svislé NAIP</t>
  </si>
  <si>
    <t>-302231685</t>
  </si>
  <si>
    <t>73</t>
  </si>
  <si>
    <t>628R361001</t>
  </si>
  <si>
    <t>univerz. použit. natav. pás z SBS modif. asfaltu s Al vložkou viz. tab. podlah</t>
  </si>
  <si>
    <t>-1523054955</t>
  </si>
  <si>
    <t>otr1*1,2</t>
  </si>
  <si>
    <t>pen22*1,25</t>
  </si>
  <si>
    <t>74</t>
  </si>
  <si>
    <t>IZO0005</t>
  </si>
  <si>
    <t>Izolace podlah- hydroizolační stěrka - plocha vodorovná D+M</t>
  </si>
  <si>
    <t>718756346</t>
  </si>
  <si>
    <t>4,5+1,34</t>
  </si>
  <si>
    <t>75</t>
  </si>
  <si>
    <t>IZO0006</t>
  </si>
  <si>
    <t>Izolace stěn - hydrizolační stěrka - plocha svislá  D+M</t>
  </si>
  <si>
    <t>-1571365592</t>
  </si>
  <si>
    <t>(2,865*2+1,49*4+0,9*2-2)*0,07</t>
  </si>
  <si>
    <t>1*2,4*2</t>
  </si>
  <si>
    <t>76</t>
  </si>
  <si>
    <t>IZO00061</t>
  </si>
  <si>
    <t>Penetrace hloubková v systému hydroizol. stěrky - plocha svislá D+M</t>
  </si>
  <si>
    <t>855564183</t>
  </si>
  <si>
    <t>77</t>
  </si>
  <si>
    <t>IZO00062</t>
  </si>
  <si>
    <t>Penetrace hloubková v systému hydroizolační stěrky  - plocha vodorovná D+M</t>
  </si>
  <si>
    <t>-1168637873</t>
  </si>
  <si>
    <t>78</t>
  </si>
  <si>
    <t>IZO0007</t>
  </si>
  <si>
    <t>těsnící páska podlaha - stěna PES provazec D+M</t>
  </si>
  <si>
    <t>-352184593</t>
  </si>
  <si>
    <t>2,865*2+1,49*4+0,9*2</t>
  </si>
  <si>
    <t>79</t>
  </si>
  <si>
    <t>IZO00072</t>
  </si>
  <si>
    <t>těsnící páska podlaha - stěna polyest. pogumovaný pás  D+M</t>
  </si>
  <si>
    <t>-1069293156</t>
  </si>
  <si>
    <t>80</t>
  </si>
  <si>
    <t>IZO00073</t>
  </si>
  <si>
    <t>vyplnění spáry  podlaha - stěna trvale pružný tmel D+M</t>
  </si>
  <si>
    <t>462477142</t>
  </si>
  <si>
    <t>81</t>
  </si>
  <si>
    <t>IZO00085</t>
  </si>
  <si>
    <t>Izolace podlah-  stěrka z modif. asfaltu  D+M</t>
  </si>
  <si>
    <t>-1305009297</t>
  </si>
  <si>
    <t>li31*0,2</t>
  </si>
  <si>
    <t>82</t>
  </si>
  <si>
    <t>R71120001</t>
  </si>
  <si>
    <t xml:space="preserve">skelná mříž. tkanina odolná proti alkáliím vložená do stěrky D+M </t>
  </si>
  <si>
    <t>1528047542</t>
  </si>
  <si>
    <t>83</t>
  </si>
  <si>
    <t>R71120002</t>
  </si>
  <si>
    <t xml:space="preserve">síťovina ze skel. vláken s oky 4 x 4,5 mm tl. 2 mm vložená do stěrky D+M </t>
  </si>
  <si>
    <t>-1701265023</t>
  </si>
  <si>
    <t>84</t>
  </si>
  <si>
    <t>998711101</t>
  </si>
  <si>
    <t>Přesun hmot tonážní pro izolace proti vodě, vlhkosti a plynům v objektech výšky do 6 m</t>
  </si>
  <si>
    <t>1360670743</t>
  </si>
  <si>
    <t>85</t>
  </si>
  <si>
    <t>998711181</t>
  </si>
  <si>
    <t>Příplatek k přesunu hmot tonážní 711 prováděný bez použití mechanizace</t>
  </si>
  <si>
    <t>-1541546288</t>
  </si>
  <si>
    <t>86</t>
  </si>
  <si>
    <t>713121111</t>
  </si>
  <si>
    <t>Montáž izolace tepelné podlah volně kladenými rohožemi, pásy, dílci, deskami 1 vrstva</t>
  </si>
  <si>
    <t>-279145042</t>
  </si>
  <si>
    <t>31,37-7,86*1</t>
  </si>
  <si>
    <t>87</t>
  </si>
  <si>
    <t>283759270</t>
  </si>
  <si>
    <t>deska z pěnového polystyrenu bílá EPS 200 S 1000 x 1000 x 120 mm</t>
  </si>
  <si>
    <t>-2056588943</t>
  </si>
  <si>
    <t>ti22*1,02</t>
  </si>
  <si>
    <t>88</t>
  </si>
  <si>
    <t>713121211</t>
  </si>
  <si>
    <t>Montáž izolace tepelné podlah volně kladenými okrajovými pásky</t>
  </si>
  <si>
    <t>-1126247850</t>
  </si>
  <si>
    <t>89</t>
  </si>
  <si>
    <t>590421320</t>
  </si>
  <si>
    <t>páska Mirelon 150x5 mm</t>
  </si>
  <si>
    <t>1169043850</t>
  </si>
  <si>
    <t>pás52*1,05</t>
  </si>
  <si>
    <t>90</t>
  </si>
  <si>
    <t>713191133</t>
  </si>
  <si>
    <t>Montáž izolace tepelné podlah, stropů vrchem nebo střech překrytí fólií s přelepeným spojem</t>
  </si>
  <si>
    <t>498202302</t>
  </si>
  <si>
    <t>pás52*0,1</t>
  </si>
  <si>
    <t>91</t>
  </si>
  <si>
    <t>283R231001</t>
  </si>
  <si>
    <t>fólie separační PE tl. 2 mm</t>
  </si>
  <si>
    <t>-2044150593</t>
  </si>
  <si>
    <t>pe21*1,2</t>
  </si>
  <si>
    <t>92</t>
  </si>
  <si>
    <t>998713101</t>
  </si>
  <si>
    <t>Přesun hmot tonážní tonážní pro izolace tepelné v objektech v do 6 m</t>
  </si>
  <si>
    <t>604684669</t>
  </si>
  <si>
    <t>93</t>
  </si>
  <si>
    <t>998713181</t>
  </si>
  <si>
    <t>Příplatek k přesunu hmot tonážní 713 prováděný bez použití mechanizace</t>
  </si>
  <si>
    <t>1895740170</t>
  </si>
  <si>
    <t>94</t>
  </si>
  <si>
    <t>R733191001</t>
  </si>
  <si>
    <t>kompletní výškové posunutí rozvodů radiátorů v m. č. 104 vč. všech souv. dodávek a prací D+M</t>
  </si>
  <si>
    <t>1414680619</t>
  </si>
  <si>
    <t>95</t>
  </si>
  <si>
    <t>762395000</t>
  </si>
  <si>
    <t>Spojovací prostředky pro montáž krovu, bednění, laťování, světlíky, klíny</t>
  </si>
  <si>
    <t>842145379</t>
  </si>
  <si>
    <t>96</t>
  </si>
  <si>
    <t>762420011</t>
  </si>
  <si>
    <t>Obložení stropu z desek CETRIS tl 12 mm na sraz šroubovaných</t>
  </si>
  <si>
    <t>341916779</t>
  </si>
  <si>
    <t>8,25*0,25</t>
  </si>
  <si>
    <t>97</t>
  </si>
  <si>
    <t>R762340001</t>
  </si>
  <si>
    <t>Vložení latí mezi I nosníky - nosný rošt podbíjení</t>
  </si>
  <si>
    <t>1730991309</t>
  </si>
  <si>
    <t>8,25*0,8</t>
  </si>
  <si>
    <t>98</t>
  </si>
  <si>
    <t>605141130</t>
  </si>
  <si>
    <t>řezivo jehličnaté,střešní latě impregnované dl 2 - 3,5 m</t>
  </si>
  <si>
    <t>1362148343</t>
  </si>
  <si>
    <t>8,25*3*0,05*0,04*1,1</t>
  </si>
  <si>
    <t>99</t>
  </si>
  <si>
    <t>998762101</t>
  </si>
  <si>
    <t>Přesun hmot tonážní pro kce tesařské v objektech v do 6 m</t>
  </si>
  <si>
    <t>2056052859</t>
  </si>
  <si>
    <t>998762181</t>
  </si>
  <si>
    <t>Příplatek k přesunu hmot tonážní 762 prováděný bez použití mechanizace</t>
  </si>
  <si>
    <t>1546479546</t>
  </si>
  <si>
    <t>101</t>
  </si>
  <si>
    <t>R763121001</t>
  </si>
  <si>
    <t>SDK stěna předsazená tl 200 mm profil CW+UW 100 deska 1xH2 12,5 bez TI EI 15  D+M</t>
  </si>
  <si>
    <t>1463652656</t>
  </si>
  <si>
    <t>102</t>
  </si>
  <si>
    <t>763121714</t>
  </si>
  <si>
    <t>SDK stěna předsazená základní penetrační nátěr</t>
  </si>
  <si>
    <t>1887315685</t>
  </si>
  <si>
    <t>0,9*1,5</t>
  </si>
  <si>
    <t>0,9*0,2</t>
  </si>
  <si>
    <t>103</t>
  </si>
  <si>
    <t>763121751</t>
  </si>
  <si>
    <t>Příplatek k SDK stěně předsazené za plochu do 6 m2 jednotlivě</t>
  </si>
  <si>
    <t>-869587413</t>
  </si>
  <si>
    <t>104</t>
  </si>
  <si>
    <t>763131551</t>
  </si>
  <si>
    <t>SDK podhled deska 1xH2 12,5 bez TI jednovrstvá spodní kce profil CD+UD</t>
  </si>
  <si>
    <t>-1761983425</t>
  </si>
  <si>
    <t>105</t>
  </si>
  <si>
    <t>763131713</t>
  </si>
  <si>
    <t>SDK podhled napojení na obvodové konstrukce profilem</t>
  </si>
  <si>
    <t>368212715</t>
  </si>
  <si>
    <t>7,86*2+3,94*2</t>
  </si>
  <si>
    <t>106</t>
  </si>
  <si>
    <t>763131714</t>
  </si>
  <si>
    <t>SDK podhled základní penetrační nátěr</t>
  </si>
  <si>
    <t>-1512375367</t>
  </si>
  <si>
    <t>107</t>
  </si>
  <si>
    <t>763131761</t>
  </si>
  <si>
    <t>Příplatek k SDK podhledu za plochu do 3 m2 jednotlivě</t>
  </si>
  <si>
    <t>798048119</t>
  </si>
  <si>
    <t>1,34</t>
  </si>
  <si>
    <t>108</t>
  </si>
  <si>
    <t>763131767</t>
  </si>
  <si>
    <t>Příplatek k SDK podhledu za výšku zavěšení přes 1,5 m</t>
  </si>
  <si>
    <t>2072522228</t>
  </si>
  <si>
    <t>109</t>
  </si>
  <si>
    <t>R76320001</t>
  </si>
  <si>
    <t>rastrový podhled kazetový 600 x 600 mm tl. 8 mm vč. roštu viz. leg. podhledů P2 vč. všech souv. dodávek a prací D+M</t>
  </si>
  <si>
    <t>1691510898</t>
  </si>
  <si>
    <t>110</t>
  </si>
  <si>
    <t>998763100</t>
  </si>
  <si>
    <t>Přesun hmot tonážní pro dřevostavby v objektech v do 6 m</t>
  </si>
  <si>
    <t>770128035</t>
  </si>
  <si>
    <t>111</t>
  </si>
  <si>
    <t>998763181</t>
  </si>
  <si>
    <t>Příplatek k přesunu hmot tonážní pro 763 dřevostavby prováděný bez použití mechanizace</t>
  </si>
  <si>
    <t>-217282442</t>
  </si>
  <si>
    <t>112</t>
  </si>
  <si>
    <t>764410240</t>
  </si>
  <si>
    <t>Oplechování parapetů Pz rš 250 mm včetně rohů ozn. 05</t>
  </si>
  <si>
    <t>-1788656775</t>
  </si>
  <si>
    <t>113</t>
  </si>
  <si>
    <t>R764721001</t>
  </si>
  <si>
    <t>Oplechování čela přesahu střechy z poplast. plechu  rš 300 mm ozn. 06 vč. všech souv. dodávek a prací D+M</t>
  </si>
  <si>
    <t>-962146260</t>
  </si>
  <si>
    <t>9,75</t>
  </si>
  <si>
    <t>114</t>
  </si>
  <si>
    <t>998764101</t>
  </si>
  <si>
    <t>Přesun hmot tonážní pro konstrukce klempířské v objektech v do 6 m</t>
  </si>
  <si>
    <t>-834952190</t>
  </si>
  <si>
    <t>115</t>
  </si>
  <si>
    <t>998764181</t>
  </si>
  <si>
    <t>Příplatek k přesunu hmot tonážní 764 prováděný bez použití mechanizace</t>
  </si>
  <si>
    <t>1574321394</t>
  </si>
  <si>
    <t>116</t>
  </si>
  <si>
    <t>766660002</t>
  </si>
  <si>
    <t>Montáž dveřních křídel otvíravých 1křídlových š přes 0,8 m do ocelové zárubně</t>
  </si>
  <si>
    <t>-607283005</t>
  </si>
  <si>
    <t>117</t>
  </si>
  <si>
    <t>611R629001</t>
  </si>
  <si>
    <t>dveře vnitřní hladké CPL plné 1křídlé 70x197 cm</t>
  </si>
  <si>
    <t>1085516427</t>
  </si>
  <si>
    <t>118</t>
  </si>
  <si>
    <t>766660722</t>
  </si>
  <si>
    <t>Montáž dveřního kování</t>
  </si>
  <si>
    <t>-1752370797</t>
  </si>
  <si>
    <t>119</t>
  </si>
  <si>
    <t>549R146001</t>
  </si>
  <si>
    <t>klika - klika , vlož. zámek v systému gen. klíče</t>
  </si>
  <si>
    <t>551113416</t>
  </si>
  <si>
    <t>dv11*0,5</t>
  </si>
  <si>
    <t>120</t>
  </si>
  <si>
    <t>549R146002</t>
  </si>
  <si>
    <t>klika - klika , WC sada</t>
  </si>
  <si>
    <t>55787164</t>
  </si>
  <si>
    <t>121</t>
  </si>
  <si>
    <t>766691914</t>
  </si>
  <si>
    <t>Vyvěšení nebo zavěšení dřevěných křídel dveří pl do 2 m2</t>
  </si>
  <si>
    <t>1177546452</t>
  </si>
  <si>
    <t>122</t>
  </si>
  <si>
    <t>766691924</t>
  </si>
  <si>
    <t>Vyvěšení nebo zavěšení křídel plastových dveří plochy do 2 m2</t>
  </si>
  <si>
    <t>1543656837</t>
  </si>
  <si>
    <t>123</t>
  </si>
  <si>
    <t>R7660001</t>
  </si>
  <si>
    <t>venkovní okno jednokř. 800 x 1440 mm ozn. 01 vč. rámu a všech doplňků D+M</t>
  </si>
  <si>
    <t>1137974183</t>
  </si>
  <si>
    <t>124</t>
  </si>
  <si>
    <t>R7660002</t>
  </si>
  <si>
    <t>venkovní dveře dvoukř. 1500 x 2450 mm ozn. 02 vč. zárubní a všech doplňků D+M</t>
  </si>
  <si>
    <t>136071888</t>
  </si>
  <si>
    <t>125</t>
  </si>
  <si>
    <t>998766101</t>
  </si>
  <si>
    <t>Přesun hmot tonážní pro konstrukce truhlářské v objektech v do 6 m</t>
  </si>
  <si>
    <t>2049561474</t>
  </si>
  <si>
    <t>126</t>
  </si>
  <si>
    <t>998766181</t>
  </si>
  <si>
    <t>Příplatek k přesunu hmot tonážní 766 prováděný bez použití mechanizace</t>
  </si>
  <si>
    <t>-1814147499</t>
  </si>
  <si>
    <t>127</t>
  </si>
  <si>
    <t>767691832</t>
  </si>
  <si>
    <t>Vyvěšení nebo zavěšení kovových křídel vrat do 4 m2</t>
  </si>
  <si>
    <t>-591822886</t>
  </si>
  <si>
    <t>128</t>
  </si>
  <si>
    <t>771474113</t>
  </si>
  <si>
    <t>Montáž soklíků z dlaždic keramických rovných flexibilní lepidlo v do 120 mm</t>
  </si>
  <si>
    <t>1199020992</t>
  </si>
  <si>
    <t>7,86*2+3,94*2-0,7-1,5+0,3*2</t>
  </si>
  <si>
    <t>1,1+1,49+2,9-0,7*2+0,3*2</t>
  </si>
  <si>
    <t>129</t>
  </si>
  <si>
    <t>597R614001</t>
  </si>
  <si>
    <t>dlaždice keramické slinuté  29,8 x 29,8 x 0,9 cm protiskluz R9</t>
  </si>
  <si>
    <t>2070319938</t>
  </si>
  <si>
    <t>sokl21*0,1*1,1</t>
  </si>
  <si>
    <t>(4,5+1,34)*1,1</t>
  </si>
  <si>
    <t>130</t>
  </si>
  <si>
    <t>771574131</t>
  </si>
  <si>
    <t>Montáž podlah keramických režných protiskluzných lepených flexibilním lepidlem do 50 ks/m2</t>
  </si>
  <si>
    <t>1760023427</t>
  </si>
  <si>
    <t>131</t>
  </si>
  <si>
    <t>771579191</t>
  </si>
  <si>
    <t>Příplatek k montáž podlah keramických za plochu do 5 m2</t>
  </si>
  <si>
    <t>-1267880413</t>
  </si>
  <si>
    <t>132</t>
  </si>
  <si>
    <t>771579196</t>
  </si>
  <si>
    <t>Příplatek k montáž podlah keramických za spárování tmelem dvousložkovým</t>
  </si>
  <si>
    <t>-233468546</t>
  </si>
  <si>
    <t>133</t>
  </si>
  <si>
    <t>771591171</t>
  </si>
  <si>
    <t>Montáž profilu ukončujícího pro plynulý přechod (dlažby s kobercem apod.)</t>
  </si>
  <si>
    <t>218317034</t>
  </si>
  <si>
    <t>0,7*2</t>
  </si>
  <si>
    <t>134</t>
  </si>
  <si>
    <t>553R431002</t>
  </si>
  <si>
    <t>hliníkový přechodový profil povrch. upravený</t>
  </si>
  <si>
    <t>293474124</t>
  </si>
  <si>
    <t>pr1*0,5*1,05</t>
  </si>
  <si>
    <t>135</t>
  </si>
  <si>
    <t>553R4310021</t>
  </si>
  <si>
    <t xml:space="preserve">hliníkový dilatační profil povrch. upravený </t>
  </si>
  <si>
    <t>908819275</t>
  </si>
  <si>
    <t>136</t>
  </si>
  <si>
    <t>R781494511</t>
  </si>
  <si>
    <t>Plastové profily ukončovací lepené flexibilním lepidlem pro sokly D+M</t>
  </si>
  <si>
    <t>2000960174</t>
  </si>
  <si>
    <t>137</t>
  </si>
  <si>
    <t>998771101</t>
  </si>
  <si>
    <t>Přesun hmot tonážní pro podlahy z dlaždic v objektech v do 6 m</t>
  </si>
  <si>
    <t>1681862222</t>
  </si>
  <si>
    <t>138</t>
  </si>
  <si>
    <t>998771181</t>
  </si>
  <si>
    <t>Příplatek k přesunu hmot tonážní 771 prováděný bez použití mechanizace</t>
  </si>
  <si>
    <t>-196591372</t>
  </si>
  <si>
    <t>139</t>
  </si>
  <si>
    <t>781474114</t>
  </si>
  <si>
    <t>Montáž obkladů vnitřních keramických hladkých do 22 ks/m2 lepených flexibilním lepidlem</t>
  </si>
  <si>
    <t>-363630328</t>
  </si>
  <si>
    <t>140</t>
  </si>
  <si>
    <t>597R61001</t>
  </si>
  <si>
    <t>obkládačky keramické 200 x 250 mm tl. 7 mm</t>
  </si>
  <si>
    <t>-776355585</t>
  </si>
  <si>
    <t>om65*1,1</t>
  </si>
  <si>
    <t>141</t>
  </si>
  <si>
    <t>781479191</t>
  </si>
  <si>
    <t>Příplatek k montáži obkladů vnitřních keramických hladkých za plochu do 10 m2</t>
  </si>
  <si>
    <t>1199663633</t>
  </si>
  <si>
    <t>142</t>
  </si>
  <si>
    <t>781479196</t>
  </si>
  <si>
    <t>Příplatek k montáži obkladů vnitřních keramických hladkých za spárování tmelem dvousložkovým</t>
  </si>
  <si>
    <t>425429754</t>
  </si>
  <si>
    <t>143</t>
  </si>
  <si>
    <t>781494111</t>
  </si>
  <si>
    <t>Plastové profily rohové lepené flexibilním lepidlem</t>
  </si>
  <si>
    <t>1358323519</t>
  </si>
  <si>
    <t>1,5*7+2,4+0,125*4+0,8*2+0,9+1,5*2+0,2*2</t>
  </si>
  <si>
    <t>144</t>
  </si>
  <si>
    <t>781494511</t>
  </si>
  <si>
    <t>Plastové profily ukončovací lepené flexibilním lepidlem</t>
  </si>
  <si>
    <t>909437158</t>
  </si>
  <si>
    <t>0,9*3+1,49*2+0,9*2</t>
  </si>
  <si>
    <t>145</t>
  </si>
  <si>
    <t>998781101</t>
  </si>
  <si>
    <t>Přesun hmot tonážní pro obklady keramické v objektech v do 6 m</t>
  </si>
  <si>
    <t>852114145</t>
  </si>
  <si>
    <t>146</t>
  </si>
  <si>
    <t>998781181</t>
  </si>
  <si>
    <t>Příplatek k přesunu hmot tonážní 781 prováděný bez použití mechanizace</t>
  </si>
  <si>
    <t>1644208034</t>
  </si>
  <si>
    <t>147</t>
  </si>
  <si>
    <t>783201821</t>
  </si>
  <si>
    <t>Odstranění nátěrů ze zámečnických konstrukcí opálením</t>
  </si>
  <si>
    <t>-890386270</t>
  </si>
  <si>
    <t>0,709*3,94*8</t>
  </si>
  <si>
    <t>148</t>
  </si>
  <si>
    <t>783221125</t>
  </si>
  <si>
    <t>Nátěry syntetické KDK barva dražší matný povrch 2x antikorozní, 1x základní, 2x email</t>
  </si>
  <si>
    <t>305849888</t>
  </si>
  <si>
    <t>(0,7+2*2)*(0,1+0,05*2)*2</t>
  </si>
  <si>
    <t>149</t>
  </si>
  <si>
    <t>783295228</t>
  </si>
  <si>
    <t>Nátěry vodou ředitelné KDK barva dražší základní antikorozní</t>
  </si>
  <si>
    <t>463386925</t>
  </si>
  <si>
    <t>150</t>
  </si>
  <si>
    <t>783522222</t>
  </si>
  <si>
    <t>Nátěry syntetické klempířských kcí barva dražší matný povrch 1x reaktivní, 1x základní, 2x email</t>
  </si>
  <si>
    <t>646202544</t>
  </si>
  <si>
    <t>0,8*0,25*2</t>
  </si>
  <si>
    <t>151</t>
  </si>
  <si>
    <t>784111003</t>
  </si>
  <si>
    <t>Oprášení (ometení ) podkladu v místnostech výšky do 5,00 m</t>
  </si>
  <si>
    <t>955871530</t>
  </si>
  <si>
    <t>om27*0,7</t>
  </si>
  <si>
    <t>152</t>
  </si>
  <si>
    <t>784112013</t>
  </si>
  <si>
    <t>Rozmývání podkladu po oškrabání malby v místnostech výšky do 5,00 m</t>
  </si>
  <si>
    <t>-980760382</t>
  </si>
  <si>
    <t>153</t>
  </si>
  <si>
    <t>784121003</t>
  </si>
  <si>
    <t>Oškrabání malby v mísnostech výšky do 5,00 m</t>
  </si>
  <si>
    <t>-1617278191</t>
  </si>
  <si>
    <t>154</t>
  </si>
  <si>
    <t>784181123</t>
  </si>
  <si>
    <t>Hloubková jednonásobná penetrace podkladu v místnostech výšky do 5,00 m</t>
  </si>
  <si>
    <t>-2076787080</t>
  </si>
  <si>
    <t>155</t>
  </si>
  <si>
    <t>784211103</t>
  </si>
  <si>
    <t>Dvojnásobné bílé malby ze směsí za mokra výborně otěruvzdorných v místnostech výšky do 5,00 m</t>
  </si>
  <si>
    <t>1182728099</t>
  </si>
  <si>
    <t>156</t>
  </si>
  <si>
    <t>R784221001</t>
  </si>
  <si>
    <t>Dvojnásobné bílé malby  ze směsí pro SDK dobře otěruvzdorných v místnostech do 3,80 m</t>
  </si>
  <si>
    <t>1122539784</t>
  </si>
  <si>
    <t>VP - Vícepráce</t>
  </si>
  <si>
    <t>PN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</si>
</sst>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43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800080"/>
      <name val="Trebuchet MS"/>
    </font>
    <font>
      <sz val="8"/>
      <color rgb="FF505050"/>
      <name val="Trebuchet MS"/>
    </font>
    <font>
      <sz val="8"/>
      <color rgb="FFFF0000"/>
      <name val="Trebuchet MS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sz val="10"/>
      <color rgb="FF464646"/>
      <name val="Trebuchet MS"/>
    </font>
    <font>
      <b/>
      <sz val="10"/>
      <name val="Trebuchet MS"/>
    </font>
    <font>
      <b/>
      <sz val="10"/>
      <color rgb="FF464646"/>
      <name val="Trebuchet MS"/>
    </font>
    <font>
      <sz val="10"/>
      <color rgb="FF969696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sz val="11"/>
      <color rgb="FF969696"/>
      <name val="Trebuchet MS"/>
    </font>
    <font>
      <sz val="8"/>
      <color rgb="FF000000"/>
      <name val="Trebuchet MS"/>
    </font>
    <font>
      <b/>
      <sz val="12"/>
      <color rgb="FF800000"/>
      <name val="Trebuchet MS"/>
    </font>
    <font>
      <b/>
      <sz val="12"/>
      <color rgb="FF800000"/>
      <name val="Trebuchet MS"/>
    </font>
    <font>
      <b/>
      <sz val="8"/>
      <color rgb="FF800000"/>
      <name val="Trebuchet MS"/>
    </font>
    <font>
      <sz val="9"/>
      <color rgb="FF000000"/>
      <name val="Trebuchet MS"/>
    </font>
    <font>
      <sz val="8"/>
      <color rgb="FF960000"/>
      <name val="Trebuchet MS"/>
    </font>
    <font>
      <b/>
      <sz val="8"/>
      <name val="Trebuchet MS"/>
    </font>
    <font>
      <sz val="8"/>
      <color rgb="FF800080"/>
      <name val="Trebuchet MS"/>
    </font>
    <font>
      <sz val="8"/>
      <color rgb="FFFF0000"/>
      <name val="Trebuchet MS"/>
    </font>
    <font>
      <i/>
      <sz val="8"/>
      <color rgb="FF0000FF"/>
      <name val="Trebuchet MS"/>
    </font>
    <font>
      <u/>
      <sz val="11"/>
      <color theme="10"/>
      <name val="Calibri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42" fillId="0" borderId="0" applyNumberFormat="0" applyFill="0" applyBorder="0" applyAlignment="0" applyProtection="0"/>
  </cellStyleXfs>
  <cellXfs count="298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2" borderId="0" xfId="0" applyFont="1" applyFill="1" applyAlignment="1" applyProtection="1">
      <alignment horizontal="left" vertical="center"/>
    </xf>
    <xf numFmtId="0" fontId="12" fillId="2" borderId="0" xfId="0" applyFont="1" applyFill="1" applyAlignment="1" applyProtection="1">
      <alignment vertical="center"/>
    </xf>
    <xf numFmtId="0" fontId="13" fillId="2" borderId="0" xfId="0" applyFont="1" applyFill="1" applyAlignment="1" applyProtection="1">
      <alignment horizontal="left" vertical="center"/>
    </xf>
    <xf numFmtId="0" fontId="14" fillId="2" borderId="0" xfId="1" applyFont="1" applyFill="1" applyAlignment="1" applyProtection="1">
      <alignment vertical="center"/>
    </xf>
    <xf numFmtId="0" fontId="0" fillId="2" borderId="0" xfId="0" applyFill="1"/>
    <xf numFmtId="0" fontId="11" fillId="2" borderId="0" xfId="0" applyFont="1" applyFill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0" fillId="0" borderId="0" xfId="0" applyBorder="1" applyProtection="1"/>
    <xf numFmtId="0" fontId="18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top"/>
    </xf>
    <xf numFmtId="0" fontId="18" fillId="0" borderId="0" xfId="0" applyFont="1" applyBorder="1" applyAlignment="1" applyProtection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0" fontId="0" fillId="0" borderId="6" xfId="0" applyBorder="1" applyProtection="1"/>
    <xf numFmtId="0" fontId="20" fillId="0" borderId="0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21" fillId="0" borderId="7" xfId="0" applyFont="1" applyBorder="1" applyAlignment="1" applyProtection="1">
      <alignment horizontal="left" vertical="center"/>
    </xf>
    <xf numFmtId="0" fontId="0" fillId="0" borderId="7" xfId="0" applyFont="1" applyBorder="1" applyAlignment="1" applyProtection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164" fontId="1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center" vertical="center"/>
    </xf>
    <xf numFmtId="0" fontId="1" fillId="0" borderId="5" xfId="0" applyFont="1" applyBorder="1" applyAlignment="1" applyProtection="1">
      <alignment vertical="center"/>
    </xf>
    <xf numFmtId="0" fontId="0" fillId="5" borderId="0" xfId="0" applyFont="1" applyFill="1" applyBorder="1" applyAlignment="1" applyProtection="1">
      <alignment vertical="center"/>
    </xf>
    <xf numFmtId="0" fontId="3" fillId="5" borderId="8" xfId="0" applyFont="1" applyFill="1" applyBorder="1" applyAlignment="1" applyProtection="1">
      <alignment horizontal="left" vertical="center"/>
    </xf>
    <xf numFmtId="0" fontId="0" fillId="5" borderId="9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center" vertical="center"/>
    </xf>
    <xf numFmtId="0" fontId="22" fillId="0" borderId="11" xfId="0" applyFont="1" applyBorder="1" applyAlignment="1" applyProtection="1">
      <alignment horizontal="left"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Border="1" applyProtection="1"/>
    <xf numFmtId="0" fontId="0" fillId="0" borderId="15" xfId="0" applyBorder="1" applyProtection="1"/>
    <xf numFmtId="0" fontId="23" fillId="0" borderId="16" xfId="0" applyFont="1" applyBorder="1" applyAlignment="1" applyProtection="1">
      <alignment horizontal="left" vertical="center"/>
    </xf>
    <xf numFmtId="0" fontId="0" fillId="0" borderId="17" xfId="0" applyFont="1" applyBorder="1" applyAlignment="1" applyProtection="1">
      <alignment vertical="center"/>
    </xf>
    <xf numFmtId="0" fontId="23" fillId="0" borderId="17" xfId="0" applyFont="1" applyBorder="1" applyAlignment="1" applyProtection="1">
      <alignment horizontal="left" vertical="center"/>
    </xf>
    <xf numFmtId="0" fontId="0" fillId="0" borderId="18" xfId="0" applyFont="1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vertical="center"/>
    </xf>
    <xf numFmtId="0" fontId="3" fillId="0" borderId="5" xfId="0" applyFont="1" applyBorder="1" applyAlignment="1" applyProtection="1">
      <alignment vertical="center"/>
    </xf>
    <xf numFmtId="0" fontId="24" fillId="0" borderId="0" xfId="0" applyFont="1" applyBorder="1" applyAlignment="1" applyProtection="1">
      <alignment vertical="center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15" xfId="0" applyFont="1" applyBorder="1" applyAlignment="1" applyProtection="1">
      <alignment vertical="center"/>
    </xf>
    <xf numFmtId="0" fontId="0" fillId="6" borderId="9" xfId="0" applyFont="1" applyFill="1" applyBorder="1" applyAlignment="1" applyProtection="1">
      <alignment vertical="center"/>
    </xf>
    <xf numFmtId="0" fontId="18" fillId="0" borderId="22" xfId="0" applyFont="1" applyBorder="1" applyAlignment="1" applyProtection="1">
      <alignment horizontal="center" vertical="center" wrapText="1"/>
    </xf>
    <xf numFmtId="0" fontId="18" fillId="0" borderId="23" xfId="0" applyFont="1" applyBorder="1" applyAlignment="1" applyProtection="1">
      <alignment horizontal="center" vertical="center" wrapText="1"/>
    </xf>
    <xf numFmtId="0" fontId="18" fillId="0" borderId="24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26" fillId="0" borderId="0" xfId="0" applyFont="1" applyBorder="1" applyAlignment="1" applyProtection="1">
      <alignment horizontal="left" vertical="center"/>
    </xf>
    <xf numFmtId="0" fontId="26" fillId="0" borderId="0" xfId="0" applyFont="1" applyBorder="1" applyAlignment="1" applyProtection="1">
      <alignment vertical="center"/>
    </xf>
    <xf numFmtId="4" fontId="25" fillId="0" borderId="14" xfId="0" applyNumberFormat="1" applyFont="1" applyBorder="1" applyAlignment="1" applyProtection="1">
      <alignment vertical="center"/>
    </xf>
    <xf numFmtId="4" fontId="25" fillId="0" borderId="0" xfId="0" applyNumberFormat="1" applyFont="1" applyBorder="1" applyAlignment="1" applyProtection="1">
      <alignment vertical="center"/>
    </xf>
    <xf numFmtId="166" fontId="25" fillId="0" borderId="0" xfId="0" applyNumberFormat="1" applyFont="1" applyBorder="1" applyAlignment="1" applyProtection="1">
      <alignment vertical="center"/>
    </xf>
    <xf numFmtId="4" fontId="25" fillId="0" borderId="15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28" fillId="0" borderId="0" xfId="1" applyFont="1" applyAlignment="1">
      <alignment horizontal="center" vertical="center"/>
    </xf>
    <xf numFmtId="0" fontId="4" fillId="0" borderId="4" xfId="0" applyFont="1" applyBorder="1" applyAlignment="1" applyProtection="1">
      <alignment vertical="center"/>
    </xf>
    <xf numFmtId="0" fontId="29" fillId="0" borderId="0" xfId="0" applyFont="1" applyBorder="1" applyAlignment="1" applyProtection="1">
      <alignment vertical="center"/>
    </xf>
    <xf numFmtId="0" fontId="30" fillId="0" borderId="0" xfId="0" applyFont="1" applyBorder="1" applyAlignment="1" applyProtection="1">
      <alignment vertical="center"/>
    </xf>
    <xf numFmtId="0" fontId="4" fillId="0" borderId="5" xfId="0" applyFont="1" applyBorder="1" applyAlignment="1" applyProtection="1">
      <alignment vertical="center"/>
    </xf>
    <xf numFmtId="4" fontId="31" fillId="0" borderId="16" xfId="0" applyNumberFormat="1" applyFont="1" applyBorder="1" applyAlignment="1" applyProtection="1">
      <alignment vertical="center"/>
    </xf>
    <xf numFmtId="4" fontId="31" fillId="0" borderId="17" xfId="0" applyNumberFormat="1" applyFont="1" applyBorder="1" applyAlignment="1" applyProtection="1">
      <alignment vertical="center"/>
    </xf>
    <xf numFmtId="166" fontId="31" fillId="0" borderId="17" xfId="0" applyNumberFormat="1" applyFont="1" applyBorder="1" applyAlignment="1" applyProtection="1">
      <alignment vertical="center"/>
    </xf>
    <xf numFmtId="4" fontId="31" fillId="0" borderId="18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6" fillId="0" borderId="0" xfId="0" applyFont="1" applyBorder="1" applyAlignment="1" applyProtection="1">
      <alignment horizontal="left" vertical="center"/>
    </xf>
    <xf numFmtId="164" fontId="23" fillId="4" borderId="11" xfId="0" applyNumberFormat="1" applyFont="1" applyFill="1" applyBorder="1" applyAlignment="1" applyProtection="1">
      <alignment horizontal="center" vertical="center"/>
      <protection locked="0"/>
    </xf>
    <xf numFmtId="0" fontId="23" fillId="4" borderId="12" xfId="0" applyFont="1" applyFill="1" applyBorder="1" applyAlignment="1" applyProtection="1">
      <alignment horizontal="center" vertical="center"/>
      <protection locked="0"/>
    </xf>
    <xf numFmtId="4" fontId="23" fillId="0" borderId="13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164" fontId="23" fillId="4" borderId="14" xfId="0" applyNumberFormat="1" applyFont="1" applyFill="1" applyBorder="1" applyAlignment="1" applyProtection="1">
      <alignment horizontal="center" vertical="center"/>
      <protection locked="0"/>
    </xf>
    <xf numFmtId="0" fontId="23" fillId="4" borderId="0" xfId="0" applyFont="1" applyFill="1" applyBorder="1" applyAlignment="1" applyProtection="1">
      <alignment horizontal="center" vertical="center"/>
      <protection locked="0"/>
    </xf>
    <xf numFmtId="4" fontId="23" fillId="0" borderId="15" xfId="0" applyNumberFormat="1" applyFont="1" applyBorder="1" applyAlignment="1" applyProtection="1">
      <alignment vertical="center"/>
    </xf>
    <xf numFmtId="164" fontId="23" fillId="4" borderId="16" xfId="0" applyNumberFormat="1" applyFont="1" applyFill="1" applyBorder="1" applyAlignment="1" applyProtection="1">
      <alignment horizontal="center" vertical="center"/>
      <protection locked="0"/>
    </xf>
    <xf numFmtId="0" fontId="23" fillId="4" borderId="17" xfId="0" applyFont="1" applyFill="1" applyBorder="1" applyAlignment="1" applyProtection="1">
      <alignment horizontal="center" vertical="center"/>
      <protection locked="0"/>
    </xf>
    <xf numFmtId="4" fontId="23" fillId="0" borderId="18" xfId="0" applyNumberFormat="1" applyFont="1" applyBorder="1" applyAlignment="1" applyProtection="1">
      <alignment vertical="center"/>
    </xf>
    <xf numFmtId="0" fontId="26" fillId="6" borderId="0" xfId="0" applyFont="1" applyFill="1" applyBorder="1" applyAlignment="1" applyProtection="1">
      <alignment horizontal="left" vertical="center"/>
    </xf>
    <xf numFmtId="0" fontId="0" fillId="6" borderId="0" xfId="0" applyFont="1" applyFill="1" applyBorder="1" applyAlignment="1" applyProtection="1">
      <alignment vertical="center"/>
    </xf>
    <xf numFmtId="0" fontId="0" fillId="2" borderId="0" xfId="0" applyFill="1" applyProtection="1"/>
    <xf numFmtId="0" fontId="32" fillId="0" borderId="0" xfId="0" applyFont="1" applyAlignment="1">
      <alignment horizontal="left" vertical="center"/>
    </xf>
    <xf numFmtId="0" fontId="12" fillId="0" borderId="0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right" vertical="center"/>
    </xf>
    <xf numFmtId="0" fontId="3" fillId="6" borderId="8" xfId="0" applyFont="1" applyFill="1" applyBorder="1" applyAlignment="1" applyProtection="1">
      <alignment horizontal="left" vertical="center"/>
    </xf>
    <xf numFmtId="0" fontId="3" fillId="6" borderId="9" xfId="0" applyFont="1" applyFill="1" applyBorder="1" applyAlignment="1" applyProtection="1">
      <alignment horizontal="right" vertical="center"/>
    </xf>
    <xf numFmtId="0" fontId="3" fillId="6" borderId="9" xfId="0" applyFont="1" applyFill="1" applyBorder="1" applyAlignment="1" applyProtection="1">
      <alignment horizontal="center"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0" xfId="0" applyFont="1" applyAlignment="1" applyProtection="1">
      <alignment vertical="center"/>
    </xf>
    <xf numFmtId="0" fontId="33" fillId="0" borderId="0" xfId="0" applyFont="1" applyBorder="1" applyAlignment="1" applyProtection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horizontal="left" vertical="center"/>
    </xf>
    <xf numFmtId="0" fontId="5" fillId="0" borderId="5" xfId="0" applyFont="1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0" fillId="0" borderId="25" xfId="0" applyFont="1" applyBorder="1" applyAlignment="1" applyProtection="1">
      <alignment vertical="center"/>
    </xf>
    <xf numFmtId="0" fontId="18" fillId="0" borderId="25" xfId="0" applyFont="1" applyBorder="1" applyAlignment="1" applyProtection="1">
      <alignment horizontal="center" vertical="center"/>
    </xf>
    <xf numFmtId="0" fontId="0" fillId="0" borderId="0" xfId="0" applyFont="1" applyBorder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23" fillId="0" borderId="15" xfId="0" applyFont="1" applyBorder="1" applyAlignment="1" applyProtection="1">
      <alignment horizontal="center" vertical="center"/>
    </xf>
    <xf numFmtId="0" fontId="0" fillId="0" borderId="0" xfId="0" applyFont="1" applyAlignment="1" applyProtection="1">
      <alignment vertical="center"/>
      <protection locked="0"/>
    </xf>
    <xf numFmtId="0" fontId="0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0" fillId="0" borderId="16" xfId="0" applyFont="1" applyBorder="1" applyAlignment="1" applyProtection="1">
      <alignment vertical="center"/>
    </xf>
    <xf numFmtId="0" fontId="23" fillId="0" borderId="18" xfId="0" applyFont="1" applyBorder="1" applyAlignment="1" applyProtection="1">
      <alignment horizontal="center" vertical="center"/>
    </xf>
    <xf numFmtId="0" fontId="0" fillId="0" borderId="4" xfId="0" applyFont="1" applyBorder="1" applyAlignment="1" applyProtection="1">
      <alignment horizontal="center" vertical="center" wrapText="1"/>
    </xf>
    <xf numFmtId="0" fontId="2" fillId="6" borderId="22" xfId="0" applyFont="1" applyFill="1" applyBorder="1" applyAlignment="1" applyProtection="1">
      <alignment horizontal="center" vertical="center" wrapText="1"/>
    </xf>
    <xf numFmtId="0" fontId="2" fillId="6" borderId="23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 applyProtection="1">
      <alignment horizontal="center" vertical="center" wrapText="1"/>
    </xf>
    <xf numFmtId="166" fontId="37" fillId="0" borderId="12" xfId="0" applyNumberFormat="1" applyFont="1" applyBorder="1" applyAlignment="1" applyProtection="1"/>
    <xf numFmtId="166" fontId="37" fillId="0" borderId="13" xfId="0" applyNumberFormat="1" applyFont="1" applyBorder="1" applyAlignment="1" applyProtection="1"/>
    <xf numFmtId="4" fontId="38" fillId="0" borderId="0" xfId="0" applyNumberFormat="1" applyFont="1" applyAlignment="1">
      <alignment vertical="center"/>
    </xf>
    <xf numFmtId="0" fontId="7" fillId="0" borderId="4" xfId="0" applyFont="1" applyBorder="1" applyAlignment="1" applyProtection="1"/>
    <xf numFmtId="0" fontId="7" fillId="0" borderId="0" xfId="0" applyFont="1" applyBorder="1" applyAlignment="1" applyProtection="1"/>
    <xf numFmtId="0" fontId="5" fillId="0" borderId="0" xfId="0" applyFont="1" applyBorder="1" applyAlignment="1" applyProtection="1">
      <alignment horizontal="left"/>
    </xf>
    <xf numFmtId="0" fontId="7" fillId="0" borderId="5" xfId="0" applyFont="1" applyBorder="1" applyAlignment="1" applyProtection="1"/>
    <xf numFmtId="0" fontId="7" fillId="0" borderId="14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Border="1" applyAlignment="1" applyProtection="1">
      <alignment horizontal="left"/>
    </xf>
    <xf numFmtId="0" fontId="0" fillId="0" borderId="25" xfId="0" applyFont="1" applyBorder="1" applyAlignment="1" applyProtection="1">
      <alignment horizontal="center" vertical="center"/>
    </xf>
    <xf numFmtId="49" fontId="0" fillId="0" borderId="25" xfId="0" applyNumberFormat="1" applyFont="1" applyBorder="1" applyAlignment="1" applyProtection="1">
      <alignment horizontal="left" vertical="center" wrapText="1"/>
    </xf>
    <xf numFmtId="0" fontId="0" fillId="0" borderId="25" xfId="0" applyFont="1" applyBorder="1" applyAlignment="1" applyProtection="1">
      <alignment horizontal="center" vertical="center" wrapText="1"/>
    </xf>
    <xf numFmtId="167" fontId="0" fillId="0" borderId="25" xfId="0" applyNumberFormat="1" applyFont="1" applyBorder="1" applyAlignment="1" applyProtection="1">
      <alignment vertical="center"/>
    </xf>
    <xf numFmtId="0" fontId="1" fillId="4" borderId="25" xfId="0" applyFont="1" applyFill="1" applyBorder="1" applyAlignment="1" applyProtection="1">
      <alignment horizontal="left" vertical="center"/>
      <protection locked="0"/>
    </xf>
    <xf numFmtId="166" fontId="1" fillId="0" borderId="0" xfId="0" applyNumberFormat="1" applyFont="1" applyBorder="1" applyAlignment="1" applyProtection="1">
      <alignment vertical="center"/>
    </xf>
    <xf numFmtId="166" fontId="1" fillId="0" borderId="15" xfId="0" applyNumberFormat="1" applyFont="1" applyBorder="1" applyAlignment="1" applyProtection="1">
      <alignment vertical="center"/>
    </xf>
    <xf numFmtId="0" fontId="8" fillId="0" borderId="4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39" fillId="0" borderId="0" xfId="0" applyFont="1" applyBorder="1" applyAlignment="1" applyProtection="1">
      <alignment horizontal="left" vertical="center"/>
    </xf>
    <xf numFmtId="0" fontId="8" fillId="0" borderId="0" xfId="0" applyFont="1" applyBorder="1" applyAlignment="1" applyProtection="1">
      <alignment horizontal="left" vertical="center"/>
    </xf>
    <xf numFmtId="0" fontId="8" fillId="0" borderId="5" xfId="0" applyFont="1" applyBorder="1" applyAlignment="1" applyProtection="1">
      <alignment vertical="center"/>
    </xf>
    <xf numFmtId="0" fontId="8" fillId="0" borderId="14" xfId="0" applyFont="1" applyBorder="1" applyAlignment="1" applyProtection="1">
      <alignment vertical="center"/>
    </xf>
    <xf numFmtId="0" fontId="8" fillId="0" borderId="15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horizontal="left" vertical="center"/>
    </xf>
    <xf numFmtId="167" fontId="9" fillId="0" borderId="0" xfId="0" applyNumberFormat="1" applyFont="1" applyBorder="1" applyAlignment="1" applyProtection="1">
      <alignment vertical="center"/>
    </xf>
    <xf numFmtId="0" fontId="9" fillId="0" borderId="5" xfId="0" applyFont="1" applyBorder="1" applyAlignment="1" applyProtection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40" fillId="0" borderId="0" xfId="0" applyFont="1" applyBorder="1" applyAlignment="1" applyProtection="1">
      <alignment horizontal="left" vertical="center"/>
    </xf>
    <xf numFmtId="167" fontId="10" fillId="0" borderId="0" xfId="0" applyNumberFormat="1" applyFont="1" applyBorder="1" applyAlignment="1" applyProtection="1">
      <alignment vertical="center"/>
    </xf>
    <xf numFmtId="0" fontId="10" fillId="0" borderId="5" xfId="0" applyFont="1" applyBorder="1" applyAlignment="1" applyProtection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41" fillId="0" borderId="25" xfId="0" applyFont="1" applyBorder="1" applyAlignment="1" applyProtection="1">
      <alignment horizontal="center" vertical="center"/>
    </xf>
    <xf numFmtId="49" fontId="41" fillId="0" borderId="25" xfId="0" applyNumberFormat="1" applyFont="1" applyBorder="1" applyAlignment="1" applyProtection="1">
      <alignment horizontal="left" vertical="center" wrapText="1"/>
    </xf>
    <xf numFmtId="0" fontId="41" fillId="0" borderId="25" xfId="0" applyFont="1" applyBorder="1" applyAlignment="1" applyProtection="1">
      <alignment horizontal="center" vertical="center" wrapText="1"/>
    </xf>
    <xf numFmtId="167" fontId="41" fillId="0" borderId="25" xfId="0" applyNumberFormat="1" applyFont="1" applyBorder="1" applyAlignment="1" applyProtection="1">
      <alignment vertical="center"/>
    </xf>
    <xf numFmtId="0" fontId="15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left" vertical="center"/>
    </xf>
    <xf numFmtId="0" fontId="16" fillId="0" borderId="0" xfId="0" applyFont="1" applyBorder="1" applyAlignment="1" applyProtection="1">
      <alignment horizontal="center" vertical="center"/>
    </xf>
    <xf numFmtId="0" fontId="16" fillId="0" borderId="0" xfId="0" applyFont="1" applyBorder="1" applyAlignment="1" applyProtection="1">
      <alignment horizontal="left" vertical="center"/>
    </xf>
    <xf numFmtId="0" fontId="19" fillId="0" borderId="0" xfId="0" applyFont="1" applyAlignment="1">
      <alignment horizontal="left" vertical="center" wrapText="1"/>
    </xf>
    <xf numFmtId="0" fontId="19" fillId="0" borderId="0" xfId="0" applyFont="1" applyAlignment="1">
      <alignment horizontal="left" vertical="center"/>
    </xf>
    <xf numFmtId="0" fontId="2" fillId="0" borderId="0" xfId="0" applyFont="1" applyBorder="1" applyAlignment="1" applyProtection="1">
      <alignment horizontal="left" vertical="center"/>
    </xf>
    <xf numFmtId="0" fontId="0" fillId="0" borderId="0" xfId="0" applyBorder="1" applyProtection="1"/>
    <xf numFmtId="0" fontId="3" fillId="0" borderId="0" xfId="0" applyFont="1" applyBorder="1" applyAlignment="1" applyProtection="1">
      <alignment horizontal="left" vertical="top" wrapText="1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4" fontId="12" fillId="0" borderId="0" xfId="0" applyNumberFormat="1" applyFont="1" applyBorder="1" applyAlignment="1" applyProtection="1">
      <alignment vertical="center"/>
    </xf>
    <xf numFmtId="4" fontId="21" fillId="0" borderId="7" xfId="0" applyNumberFormat="1" applyFont="1" applyBorder="1" applyAlignment="1" applyProtection="1">
      <alignment vertical="center"/>
    </xf>
    <xf numFmtId="0" fontId="0" fillId="0" borderId="7" xfId="0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left" vertical="center"/>
    </xf>
    <xf numFmtId="0" fontId="0" fillId="5" borderId="9" xfId="0" applyFont="1" applyFill="1" applyBorder="1" applyAlignment="1" applyProtection="1">
      <alignment vertical="center"/>
    </xf>
    <xf numFmtId="4" fontId="3" fillId="5" borderId="9" xfId="0" applyNumberFormat="1" applyFont="1" applyFill="1" applyBorder="1" applyAlignment="1" applyProtection="1">
      <alignment vertical="center"/>
    </xf>
    <xf numFmtId="0" fontId="0" fillId="5" borderId="10" xfId="0" applyFont="1" applyFill="1" applyBorder="1" applyAlignment="1" applyProtection="1">
      <alignment vertical="center"/>
    </xf>
    <xf numFmtId="0" fontId="3" fillId="0" borderId="0" xfId="0" applyFont="1" applyBorder="1" applyAlignment="1" applyProtection="1">
      <alignment horizontal="left" vertical="center" wrapText="1"/>
    </xf>
    <xf numFmtId="0" fontId="3" fillId="0" borderId="0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vertical="center"/>
    </xf>
    <xf numFmtId="0" fontId="25" fillId="0" borderId="11" xfId="0" applyFont="1" applyBorder="1" applyAlignment="1">
      <alignment horizontal="center" vertical="center"/>
    </xf>
    <xf numFmtId="0" fontId="25" fillId="0" borderId="12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14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2" fillId="6" borderId="8" xfId="0" applyFont="1" applyFill="1" applyBorder="1" applyAlignment="1" applyProtection="1">
      <alignment horizontal="center" vertical="center"/>
    </xf>
    <xf numFmtId="0" fontId="2" fillId="6" borderId="9" xfId="0" applyFont="1" applyFill="1" applyBorder="1" applyAlignment="1" applyProtection="1">
      <alignment horizontal="left" vertical="center"/>
    </xf>
    <xf numFmtId="0" fontId="2" fillId="6" borderId="9" xfId="0" applyFont="1" applyFill="1" applyBorder="1" applyAlignment="1" applyProtection="1">
      <alignment horizontal="center" vertical="center"/>
    </xf>
    <xf numFmtId="0" fontId="2" fillId="6" borderId="10" xfId="0" applyFont="1" applyFill="1" applyBorder="1" applyAlignment="1" applyProtection="1">
      <alignment horizontal="left" vertical="center"/>
    </xf>
    <xf numFmtId="4" fontId="30" fillId="0" borderId="0" xfId="0" applyNumberFormat="1" applyFont="1" applyBorder="1" applyAlignment="1" applyProtection="1">
      <alignment vertical="center"/>
    </xf>
    <xf numFmtId="0" fontId="30" fillId="0" borderId="0" xfId="0" applyFont="1" applyBorder="1" applyAlignment="1" applyProtection="1">
      <alignment vertical="center"/>
    </xf>
    <xf numFmtId="0" fontId="29" fillId="0" borderId="0" xfId="0" applyFont="1" applyBorder="1" applyAlignment="1" applyProtection="1">
      <alignment horizontal="left" vertical="center" wrapText="1"/>
    </xf>
    <xf numFmtId="4" fontId="6" fillId="4" borderId="0" xfId="0" applyNumberFormat="1" applyFont="1" applyFill="1" applyBorder="1" applyAlignment="1" applyProtection="1">
      <alignment vertical="center"/>
      <protection locked="0"/>
    </xf>
    <xf numFmtId="4" fontId="6" fillId="0" borderId="0" xfId="0" applyNumberFormat="1" applyFont="1" applyBorder="1" applyAlignment="1" applyProtection="1">
      <alignment vertical="center"/>
    </xf>
    <xf numFmtId="0" fontId="6" fillId="4" borderId="0" xfId="0" applyFont="1" applyFill="1" applyBorder="1" applyAlignment="1" applyProtection="1">
      <alignment horizontal="left" vertical="center"/>
      <protection locked="0"/>
    </xf>
    <xf numFmtId="0" fontId="6" fillId="0" borderId="0" xfId="0" applyFont="1" applyBorder="1" applyAlignment="1" applyProtection="1">
      <alignment horizontal="left" vertical="center"/>
    </xf>
    <xf numFmtId="4" fontId="26" fillId="0" borderId="0" xfId="0" applyNumberFormat="1" applyFont="1" applyBorder="1" applyAlignment="1" applyProtection="1">
      <alignment horizontal="right" vertical="center"/>
    </xf>
    <xf numFmtId="4" fontId="26" fillId="0" borderId="0" xfId="0" applyNumberFormat="1" applyFont="1" applyBorder="1" applyAlignment="1" applyProtection="1">
      <alignment vertical="center"/>
    </xf>
    <xf numFmtId="4" fontId="26" fillId="6" borderId="0" xfId="0" applyNumberFormat="1" applyFont="1" applyFill="1" applyBorder="1" applyAlignment="1" applyProtection="1">
      <alignment vertical="center"/>
    </xf>
    <xf numFmtId="0" fontId="15" fillId="3" borderId="0" xfId="0" applyFont="1" applyFill="1" applyAlignment="1">
      <alignment horizontal="center" vertical="center"/>
    </xf>
    <xf numFmtId="0" fontId="0" fillId="0" borderId="0" xfId="0"/>
    <xf numFmtId="0" fontId="18" fillId="0" borderId="0" xfId="0" applyFont="1" applyBorder="1" applyAlignment="1" applyProtection="1">
      <alignment horizontal="left" vertical="center" wrapText="1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165" fontId="2" fillId="4" borderId="0" xfId="0" applyNumberFormat="1" applyFont="1" applyFill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0" fontId="2" fillId="4" borderId="0" xfId="0" applyFont="1" applyFill="1" applyBorder="1" applyAlignment="1" applyProtection="1">
      <alignment horizontal="left" vertical="center"/>
    </xf>
    <xf numFmtId="4" fontId="21" fillId="0" borderId="0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4" fontId="3" fillId="6" borderId="9" xfId="0" applyNumberFormat="1" applyFont="1" applyFill="1" applyBorder="1" applyAlignment="1" applyProtection="1">
      <alignment vertical="center"/>
    </xf>
    <xf numFmtId="4" fontId="3" fillId="6" borderId="10" xfId="0" applyNumberFormat="1" applyFont="1" applyFill="1" applyBorder="1" applyAlignment="1" applyProtection="1">
      <alignment vertical="center"/>
    </xf>
    <xf numFmtId="0" fontId="2" fillId="6" borderId="0" xfId="0" applyFont="1" applyFill="1" applyBorder="1" applyAlignment="1" applyProtection="1">
      <alignment horizontal="center" vertical="center"/>
    </xf>
    <xf numFmtId="0" fontId="0" fillId="6" borderId="0" xfId="0" applyFont="1" applyFill="1" applyBorder="1" applyAlignment="1" applyProtection="1">
      <alignment vertical="center"/>
    </xf>
    <xf numFmtId="4" fontId="34" fillId="0" borderId="0" xfId="0" applyNumberFormat="1" applyFont="1" applyBorder="1" applyAlignment="1" applyProtection="1">
      <alignment vertical="center"/>
    </xf>
    <xf numFmtId="4" fontId="5" fillId="0" borderId="0" xfId="0" applyNumberFormat="1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4" fontId="35" fillId="0" borderId="0" xfId="0" applyNumberFormat="1" applyFont="1" applyBorder="1" applyAlignment="1" applyProtection="1">
      <alignment vertical="center"/>
    </xf>
    <xf numFmtId="0" fontId="2" fillId="6" borderId="23" xfId="0" applyFont="1" applyFill="1" applyBorder="1" applyAlignment="1" applyProtection="1">
      <alignment horizontal="center" vertical="center" wrapText="1"/>
    </xf>
    <xf numFmtId="0" fontId="36" fillId="6" borderId="23" xfId="0" applyFont="1" applyFill="1" applyBorder="1" applyAlignment="1" applyProtection="1">
      <alignment horizontal="center" vertical="center" wrapText="1"/>
    </xf>
    <xf numFmtId="0" fontId="2" fillId="6" borderId="24" xfId="0" applyFont="1" applyFill="1" applyBorder="1" applyAlignment="1" applyProtection="1">
      <alignment horizontal="center" vertical="center" wrapText="1"/>
    </xf>
    <xf numFmtId="0" fontId="0" fillId="0" borderId="25" xfId="0" applyFont="1" applyBorder="1" applyAlignment="1" applyProtection="1">
      <alignment horizontal="left" vertical="center" wrapText="1"/>
    </xf>
    <xf numFmtId="4" fontId="0" fillId="4" borderId="25" xfId="0" applyNumberFormat="1" applyFont="1" applyFill="1" applyBorder="1" applyAlignment="1" applyProtection="1">
      <alignment vertical="center"/>
      <protection locked="0"/>
    </xf>
    <xf numFmtId="4" fontId="0" fillId="4" borderId="25" xfId="0" applyNumberFormat="1" applyFont="1" applyFill="1" applyBorder="1" applyAlignment="1" applyProtection="1">
      <alignment vertical="center"/>
    </xf>
    <xf numFmtId="4" fontId="0" fillId="0" borderId="25" xfId="0" applyNumberFormat="1" applyFont="1" applyBorder="1" applyAlignment="1" applyProtection="1">
      <alignment vertical="center"/>
    </xf>
    <xf numFmtId="0" fontId="39" fillId="0" borderId="12" xfId="0" applyFont="1" applyBorder="1" applyAlignment="1" applyProtection="1">
      <alignment horizontal="left" vertical="center" wrapText="1"/>
    </xf>
    <xf numFmtId="0" fontId="8" fillId="0" borderId="12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horizontal="left" vertical="center" wrapText="1"/>
    </xf>
    <xf numFmtId="0" fontId="9" fillId="0" borderId="0" xfId="0" applyFont="1" applyBorder="1" applyAlignment="1" applyProtection="1">
      <alignment vertical="center"/>
    </xf>
    <xf numFmtId="0" fontId="40" fillId="0" borderId="0" xfId="0" applyFont="1" applyBorder="1" applyAlignment="1" applyProtection="1">
      <alignment horizontal="left" vertical="center" wrapText="1"/>
    </xf>
    <xf numFmtId="0" fontId="10" fillId="0" borderId="0" xfId="0" applyFont="1" applyBorder="1" applyAlignment="1" applyProtection="1">
      <alignment vertical="center"/>
    </xf>
    <xf numFmtId="0" fontId="39" fillId="0" borderId="0" xfId="0" applyFont="1" applyBorder="1" applyAlignment="1" applyProtection="1">
      <alignment horizontal="left" vertical="center" wrapText="1"/>
    </xf>
    <xf numFmtId="0" fontId="8" fillId="0" borderId="0" xfId="0" applyFont="1" applyBorder="1" applyAlignment="1" applyProtection="1">
      <alignment vertical="center"/>
    </xf>
    <xf numFmtId="0" fontId="9" fillId="0" borderId="12" xfId="0" applyFont="1" applyBorder="1" applyAlignment="1" applyProtection="1">
      <alignment horizontal="left" vertical="center" wrapText="1"/>
    </xf>
    <xf numFmtId="0" fontId="9" fillId="0" borderId="12" xfId="0" applyFont="1" applyBorder="1" applyAlignment="1" applyProtection="1">
      <alignment vertical="center"/>
    </xf>
    <xf numFmtId="0" fontId="41" fillId="0" borderId="25" xfId="0" applyFont="1" applyBorder="1" applyAlignment="1" applyProtection="1">
      <alignment horizontal="left" vertical="center" wrapText="1"/>
    </xf>
    <xf numFmtId="4" fontId="41" fillId="4" borderId="25" xfId="0" applyNumberFormat="1" applyFont="1" applyFill="1" applyBorder="1" applyAlignment="1" applyProtection="1">
      <alignment vertical="center"/>
      <protection locked="0"/>
    </xf>
    <xf numFmtId="4" fontId="41" fillId="4" borderId="25" xfId="0" applyNumberFormat="1" applyFont="1" applyFill="1" applyBorder="1" applyAlignment="1" applyProtection="1">
      <alignment vertical="center"/>
    </xf>
    <xf numFmtId="4" fontId="41" fillId="0" borderId="25" xfId="0" applyNumberFormat="1" applyFont="1" applyBorder="1" applyAlignment="1" applyProtection="1">
      <alignment vertical="center"/>
    </xf>
    <xf numFmtId="4" fontId="26" fillId="0" borderId="12" xfId="0" applyNumberFormat="1" applyFont="1" applyBorder="1" applyAlignment="1" applyProtection="1"/>
    <xf numFmtId="4" fontId="3" fillId="0" borderId="12" xfId="0" applyNumberFormat="1" applyFont="1" applyBorder="1" applyAlignment="1" applyProtection="1">
      <alignment vertical="center"/>
    </xf>
    <xf numFmtId="4" fontId="5" fillId="0" borderId="0" xfId="0" applyNumberFormat="1" applyFont="1" applyBorder="1" applyAlignment="1" applyProtection="1"/>
    <xf numFmtId="4" fontId="6" fillId="0" borderId="17" xfId="0" applyNumberFormat="1" applyFont="1" applyBorder="1" applyAlignment="1" applyProtection="1"/>
    <xf numFmtId="4" fontId="6" fillId="0" borderId="17" xfId="0" applyNumberFormat="1" applyFont="1" applyBorder="1" applyAlignment="1" applyProtection="1">
      <alignment vertical="center"/>
    </xf>
    <xf numFmtId="4" fontId="5" fillId="0" borderId="12" xfId="0" applyNumberFormat="1" applyFont="1" applyBorder="1" applyAlignment="1" applyProtection="1"/>
    <xf numFmtId="4" fontId="5" fillId="0" borderId="12" xfId="0" applyNumberFormat="1" applyFont="1" applyBorder="1" applyAlignment="1" applyProtection="1">
      <alignment vertical="center"/>
    </xf>
    <xf numFmtId="4" fontId="6" fillId="0" borderId="23" xfId="0" applyNumberFormat="1" applyFont="1" applyBorder="1" applyAlignment="1" applyProtection="1"/>
    <xf numFmtId="4" fontId="6" fillId="0" borderId="23" xfId="0" applyNumberFormat="1" applyFont="1" applyBorder="1" applyAlignment="1" applyProtection="1">
      <alignment vertical="center"/>
    </xf>
    <xf numFmtId="0" fontId="14" fillId="2" borderId="0" xfId="1" applyFont="1" applyFill="1" applyAlignment="1" applyProtection="1">
      <alignment horizontal="center"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K106"/>
  <sheetViews>
    <sheetView showGridLines="0" tabSelected="1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5" customWidth="1"/>
    <col min="34" max="34" width="3.33203125" customWidth="1"/>
    <col min="35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.6640625" customWidth="1"/>
    <col min="44" max="44" width="13.6640625" customWidth="1"/>
    <col min="45" max="46" width="25.83203125" hidden="1" customWidth="1"/>
    <col min="47" max="47" width="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89" width="9.33203125" hidden="1"/>
  </cols>
  <sheetData>
    <row r="1" spans="1:73" ht="21.4" customHeight="1">
      <c r="A1" s="13" t="s">
        <v>0</v>
      </c>
      <c r="B1" s="14"/>
      <c r="C1" s="14"/>
      <c r="D1" s="15" t="s">
        <v>1</v>
      </c>
      <c r="E1" s="14"/>
      <c r="F1" s="14"/>
      <c r="G1" s="14"/>
      <c r="H1" s="14"/>
      <c r="I1" s="14"/>
      <c r="J1" s="14"/>
      <c r="K1" s="16" t="s">
        <v>2</v>
      </c>
      <c r="L1" s="16"/>
      <c r="M1" s="16"/>
      <c r="N1" s="16"/>
      <c r="O1" s="16"/>
      <c r="P1" s="16"/>
      <c r="Q1" s="16"/>
      <c r="R1" s="16"/>
      <c r="S1" s="16"/>
      <c r="T1" s="14"/>
      <c r="U1" s="14"/>
      <c r="V1" s="14"/>
      <c r="W1" s="16" t="s">
        <v>3</v>
      </c>
      <c r="X1" s="16"/>
      <c r="Y1" s="16"/>
      <c r="Z1" s="16"/>
      <c r="AA1" s="16"/>
      <c r="AB1" s="16"/>
      <c r="AC1" s="16"/>
      <c r="AD1" s="16"/>
      <c r="AE1" s="16"/>
      <c r="AF1" s="16"/>
      <c r="AG1" s="14"/>
      <c r="AH1" s="14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8" t="s">
        <v>4</v>
      </c>
      <c r="BB1" s="18" t="s">
        <v>5</v>
      </c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  <c r="BT1" s="19" t="s">
        <v>6</v>
      </c>
      <c r="BU1" s="19" t="s">
        <v>6</v>
      </c>
    </row>
    <row r="2" spans="1:73" ht="36.950000000000003" customHeight="1">
      <c r="C2" s="202" t="s">
        <v>7</v>
      </c>
      <c r="D2" s="203"/>
      <c r="E2" s="203"/>
      <c r="F2" s="203"/>
      <c r="G2" s="203"/>
      <c r="H2" s="203"/>
      <c r="I2" s="203"/>
      <c r="J2" s="203"/>
      <c r="K2" s="203"/>
      <c r="L2" s="203"/>
      <c r="M2" s="203"/>
      <c r="N2" s="203"/>
      <c r="O2" s="203"/>
      <c r="P2" s="203"/>
      <c r="Q2" s="203"/>
      <c r="R2" s="203"/>
      <c r="S2" s="203"/>
      <c r="T2" s="203"/>
      <c r="U2" s="203"/>
      <c r="V2" s="203"/>
      <c r="W2" s="203"/>
      <c r="X2" s="203"/>
      <c r="Y2" s="203"/>
      <c r="Z2" s="203"/>
      <c r="AA2" s="203"/>
      <c r="AB2" s="203"/>
      <c r="AC2" s="203"/>
      <c r="AD2" s="203"/>
      <c r="AE2" s="203"/>
      <c r="AF2" s="203"/>
      <c r="AG2" s="203"/>
      <c r="AH2" s="203"/>
      <c r="AI2" s="203"/>
      <c r="AJ2" s="203"/>
      <c r="AK2" s="203"/>
      <c r="AL2" s="203"/>
      <c r="AM2" s="203"/>
      <c r="AN2" s="203"/>
      <c r="AO2" s="203"/>
      <c r="AP2" s="203"/>
      <c r="AR2" s="247" t="s">
        <v>8</v>
      </c>
      <c r="AS2" s="248"/>
      <c r="AT2" s="248"/>
      <c r="AU2" s="248"/>
      <c r="AV2" s="248"/>
      <c r="AW2" s="248"/>
      <c r="AX2" s="248"/>
      <c r="AY2" s="248"/>
      <c r="AZ2" s="248"/>
      <c r="BA2" s="248"/>
      <c r="BB2" s="248"/>
      <c r="BC2" s="248"/>
      <c r="BD2" s="248"/>
      <c r="BE2" s="248"/>
      <c r="BS2" s="20" t="s">
        <v>9</v>
      </c>
      <c r="BT2" s="20" t="s">
        <v>10</v>
      </c>
    </row>
    <row r="3" spans="1:73" ht="6.95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  <c r="AO3" s="22"/>
      <c r="AP3" s="22"/>
      <c r="AQ3" s="23"/>
      <c r="BS3" s="20" t="s">
        <v>9</v>
      </c>
      <c r="BT3" s="20" t="s">
        <v>11</v>
      </c>
    </row>
    <row r="4" spans="1:73" ht="36.950000000000003" customHeight="1">
      <c r="B4" s="24"/>
      <c r="C4" s="204" t="s">
        <v>12</v>
      </c>
      <c r="D4" s="205"/>
      <c r="E4" s="205"/>
      <c r="F4" s="205"/>
      <c r="G4" s="205"/>
      <c r="H4" s="205"/>
      <c r="I4" s="205"/>
      <c r="J4" s="205"/>
      <c r="K4" s="205"/>
      <c r="L4" s="205"/>
      <c r="M4" s="205"/>
      <c r="N4" s="205"/>
      <c r="O4" s="205"/>
      <c r="P4" s="205"/>
      <c r="Q4" s="205"/>
      <c r="R4" s="205"/>
      <c r="S4" s="205"/>
      <c r="T4" s="205"/>
      <c r="U4" s="205"/>
      <c r="V4" s="205"/>
      <c r="W4" s="205"/>
      <c r="X4" s="205"/>
      <c r="Y4" s="205"/>
      <c r="Z4" s="205"/>
      <c r="AA4" s="205"/>
      <c r="AB4" s="205"/>
      <c r="AC4" s="205"/>
      <c r="AD4" s="205"/>
      <c r="AE4" s="205"/>
      <c r="AF4" s="205"/>
      <c r="AG4" s="205"/>
      <c r="AH4" s="205"/>
      <c r="AI4" s="205"/>
      <c r="AJ4" s="205"/>
      <c r="AK4" s="205"/>
      <c r="AL4" s="205"/>
      <c r="AM4" s="205"/>
      <c r="AN4" s="205"/>
      <c r="AO4" s="205"/>
      <c r="AP4" s="205"/>
      <c r="AQ4" s="25"/>
      <c r="AS4" s="26" t="s">
        <v>13</v>
      </c>
      <c r="BE4" s="27" t="s">
        <v>14</v>
      </c>
      <c r="BS4" s="20" t="s">
        <v>15</v>
      </c>
    </row>
    <row r="5" spans="1:73" ht="14.45" customHeight="1">
      <c r="B5" s="24"/>
      <c r="C5" s="28"/>
      <c r="D5" s="29" t="s">
        <v>16</v>
      </c>
      <c r="E5" s="28"/>
      <c r="F5" s="28"/>
      <c r="G5" s="28"/>
      <c r="H5" s="28"/>
      <c r="I5" s="28"/>
      <c r="J5" s="28"/>
      <c r="K5" s="208" t="s">
        <v>17</v>
      </c>
      <c r="L5" s="209"/>
      <c r="M5" s="209"/>
      <c r="N5" s="209"/>
      <c r="O5" s="209"/>
      <c r="P5" s="209"/>
      <c r="Q5" s="209"/>
      <c r="R5" s="209"/>
      <c r="S5" s="209"/>
      <c r="T5" s="209"/>
      <c r="U5" s="209"/>
      <c r="V5" s="209"/>
      <c r="W5" s="209"/>
      <c r="X5" s="209"/>
      <c r="Y5" s="209"/>
      <c r="Z5" s="209"/>
      <c r="AA5" s="209"/>
      <c r="AB5" s="209"/>
      <c r="AC5" s="209"/>
      <c r="AD5" s="209"/>
      <c r="AE5" s="209"/>
      <c r="AF5" s="209"/>
      <c r="AG5" s="209"/>
      <c r="AH5" s="209"/>
      <c r="AI5" s="209"/>
      <c r="AJ5" s="209"/>
      <c r="AK5" s="209"/>
      <c r="AL5" s="209"/>
      <c r="AM5" s="209"/>
      <c r="AN5" s="209"/>
      <c r="AO5" s="209"/>
      <c r="AP5" s="28"/>
      <c r="AQ5" s="25"/>
      <c r="BE5" s="206" t="s">
        <v>18</v>
      </c>
      <c r="BS5" s="20" t="s">
        <v>9</v>
      </c>
    </row>
    <row r="6" spans="1:73" ht="36.950000000000003" customHeight="1">
      <c r="B6" s="24"/>
      <c r="C6" s="28"/>
      <c r="D6" s="31" t="s">
        <v>19</v>
      </c>
      <c r="E6" s="28"/>
      <c r="F6" s="28"/>
      <c r="G6" s="28"/>
      <c r="H6" s="28"/>
      <c r="I6" s="28"/>
      <c r="J6" s="28"/>
      <c r="K6" s="210" t="s">
        <v>20</v>
      </c>
      <c r="L6" s="209"/>
      <c r="M6" s="209"/>
      <c r="N6" s="209"/>
      <c r="O6" s="209"/>
      <c r="P6" s="209"/>
      <c r="Q6" s="209"/>
      <c r="R6" s="209"/>
      <c r="S6" s="209"/>
      <c r="T6" s="209"/>
      <c r="U6" s="209"/>
      <c r="V6" s="209"/>
      <c r="W6" s="209"/>
      <c r="X6" s="209"/>
      <c r="Y6" s="209"/>
      <c r="Z6" s="209"/>
      <c r="AA6" s="209"/>
      <c r="AB6" s="209"/>
      <c r="AC6" s="209"/>
      <c r="AD6" s="209"/>
      <c r="AE6" s="209"/>
      <c r="AF6" s="209"/>
      <c r="AG6" s="209"/>
      <c r="AH6" s="209"/>
      <c r="AI6" s="209"/>
      <c r="AJ6" s="209"/>
      <c r="AK6" s="209"/>
      <c r="AL6" s="209"/>
      <c r="AM6" s="209"/>
      <c r="AN6" s="209"/>
      <c r="AO6" s="209"/>
      <c r="AP6" s="28"/>
      <c r="AQ6" s="25"/>
      <c r="BE6" s="207"/>
      <c r="BS6" s="20" t="s">
        <v>21</v>
      </c>
    </row>
    <row r="7" spans="1:73" ht="14.45" customHeight="1">
      <c r="B7" s="24"/>
      <c r="C7" s="28"/>
      <c r="D7" s="32" t="s">
        <v>22</v>
      </c>
      <c r="E7" s="28"/>
      <c r="F7" s="28"/>
      <c r="G7" s="28"/>
      <c r="H7" s="28"/>
      <c r="I7" s="28"/>
      <c r="J7" s="28"/>
      <c r="K7" s="30" t="s">
        <v>23</v>
      </c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32" t="s">
        <v>24</v>
      </c>
      <c r="AL7" s="28"/>
      <c r="AM7" s="28"/>
      <c r="AN7" s="30" t="s">
        <v>25</v>
      </c>
      <c r="AO7" s="28"/>
      <c r="AP7" s="28"/>
      <c r="AQ7" s="25"/>
      <c r="BE7" s="207"/>
      <c r="BS7" s="20" t="s">
        <v>26</v>
      </c>
    </row>
    <row r="8" spans="1:73" ht="14.45" customHeight="1">
      <c r="B8" s="24"/>
      <c r="C8" s="28"/>
      <c r="D8" s="32" t="s">
        <v>27</v>
      </c>
      <c r="E8" s="28"/>
      <c r="F8" s="28"/>
      <c r="G8" s="28"/>
      <c r="H8" s="28"/>
      <c r="I8" s="28"/>
      <c r="J8" s="28"/>
      <c r="K8" s="30" t="s">
        <v>28</v>
      </c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  <c r="AF8" s="28"/>
      <c r="AG8" s="28"/>
      <c r="AH8" s="28"/>
      <c r="AI8" s="28"/>
      <c r="AJ8" s="28"/>
      <c r="AK8" s="32" t="s">
        <v>29</v>
      </c>
      <c r="AL8" s="28"/>
      <c r="AM8" s="28"/>
      <c r="AN8" s="33" t="s">
        <v>30</v>
      </c>
      <c r="AO8" s="28"/>
      <c r="AP8" s="28"/>
      <c r="AQ8" s="25"/>
      <c r="BE8" s="207"/>
      <c r="BS8" s="20" t="s">
        <v>31</v>
      </c>
    </row>
    <row r="9" spans="1:73" ht="14.45" customHeight="1">
      <c r="B9" s="24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  <c r="AF9" s="28"/>
      <c r="AG9" s="28"/>
      <c r="AH9" s="28"/>
      <c r="AI9" s="28"/>
      <c r="AJ9" s="28"/>
      <c r="AK9" s="28"/>
      <c r="AL9" s="28"/>
      <c r="AM9" s="28"/>
      <c r="AN9" s="28"/>
      <c r="AO9" s="28"/>
      <c r="AP9" s="28"/>
      <c r="AQ9" s="25"/>
      <c r="BE9" s="207"/>
      <c r="BS9" s="20" t="s">
        <v>32</v>
      </c>
    </row>
    <row r="10" spans="1:73" ht="14.45" customHeight="1">
      <c r="B10" s="24"/>
      <c r="C10" s="28"/>
      <c r="D10" s="32" t="s">
        <v>33</v>
      </c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  <c r="AF10" s="28"/>
      <c r="AG10" s="28"/>
      <c r="AH10" s="28"/>
      <c r="AI10" s="28"/>
      <c r="AJ10" s="28"/>
      <c r="AK10" s="32" t="s">
        <v>34</v>
      </c>
      <c r="AL10" s="28"/>
      <c r="AM10" s="28"/>
      <c r="AN10" s="30" t="s">
        <v>35</v>
      </c>
      <c r="AO10" s="28"/>
      <c r="AP10" s="28"/>
      <c r="AQ10" s="25"/>
      <c r="BE10" s="207"/>
      <c r="BS10" s="20" t="s">
        <v>21</v>
      </c>
    </row>
    <row r="11" spans="1:73" ht="18.399999999999999" customHeight="1">
      <c r="B11" s="24"/>
      <c r="C11" s="28"/>
      <c r="D11" s="28"/>
      <c r="E11" s="30" t="s">
        <v>36</v>
      </c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  <c r="AF11" s="28"/>
      <c r="AG11" s="28"/>
      <c r="AH11" s="28"/>
      <c r="AI11" s="28"/>
      <c r="AJ11" s="28"/>
      <c r="AK11" s="32" t="s">
        <v>37</v>
      </c>
      <c r="AL11" s="28"/>
      <c r="AM11" s="28"/>
      <c r="AN11" s="30" t="s">
        <v>35</v>
      </c>
      <c r="AO11" s="28"/>
      <c r="AP11" s="28"/>
      <c r="AQ11" s="25"/>
      <c r="BE11" s="207"/>
      <c r="BS11" s="20" t="s">
        <v>21</v>
      </c>
    </row>
    <row r="12" spans="1:73" ht="6.95" customHeight="1">
      <c r="B12" s="24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  <c r="AK12" s="28"/>
      <c r="AL12" s="28"/>
      <c r="AM12" s="28"/>
      <c r="AN12" s="28"/>
      <c r="AO12" s="28"/>
      <c r="AP12" s="28"/>
      <c r="AQ12" s="25"/>
      <c r="BE12" s="207"/>
      <c r="BS12" s="20" t="s">
        <v>21</v>
      </c>
    </row>
    <row r="13" spans="1:73" ht="14.45" customHeight="1">
      <c r="B13" s="24"/>
      <c r="C13" s="28"/>
      <c r="D13" s="32" t="s">
        <v>38</v>
      </c>
      <c r="E13" s="28"/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  <c r="AF13" s="28"/>
      <c r="AG13" s="28"/>
      <c r="AH13" s="28"/>
      <c r="AI13" s="28"/>
      <c r="AJ13" s="28"/>
      <c r="AK13" s="32" t="s">
        <v>34</v>
      </c>
      <c r="AL13" s="28"/>
      <c r="AM13" s="28"/>
      <c r="AN13" s="34" t="s">
        <v>39</v>
      </c>
      <c r="AO13" s="28"/>
      <c r="AP13" s="28"/>
      <c r="AQ13" s="25"/>
      <c r="BE13" s="207"/>
      <c r="BS13" s="20" t="s">
        <v>21</v>
      </c>
    </row>
    <row r="14" spans="1:73">
      <c r="B14" s="24"/>
      <c r="C14" s="28"/>
      <c r="D14" s="28"/>
      <c r="E14" s="211" t="s">
        <v>39</v>
      </c>
      <c r="F14" s="212"/>
      <c r="G14" s="212"/>
      <c r="H14" s="212"/>
      <c r="I14" s="212"/>
      <c r="J14" s="212"/>
      <c r="K14" s="212"/>
      <c r="L14" s="212"/>
      <c r="M14" s="212"/>
      <c r="N14" s="212"/>
      <c r="O14" s="212"/>
      <c r="P14" s="212"/>
      <c r="Q14" s="212"/>
      <c r="R14" s="212"/>
      <c r="S14" s="212"/>
      <c r="T14" s="212"/>
      <c r="U14" s="212"/>
      <c r="V14" s="212"/>
      <c r="W14" s="212"/>
      <c r="X14" s="212"/>
      <c r="Y14" s="212"/>
      <c r="Z14" s="212"/>
      <c r="AA14" s="212"/>
      <c r="AB14" s="212"/>
      <c r="AC14" s="212"/>
      <c r="AD14" s="212"/>
      <c r="AE14" s="212"/>
      <c r="AF14" s="212"/>
      <c r="AG14" s="212"/>
      <c r="AH14" s="212"/>
      <c r="AI14" s="212"/>
      <c r="AJ14" s="212"/>
      <c r="AK14" s="32" t="s">
        <v>37</v>
      </c>
      <c r="AL14" s="28"/>
      <c r="AM14" s="28"/>
      <c r="AN14" s="34" t="s">
        <v>39</v>
      </c>
      <c r="AO14" s="28"/>
      <c r="AP14" s="28"/>
      <c r="AQ14" s="25"/>
      <c r="BE14" s="207"/>
      <c r="BS14" s="20" t="s">
        <v>21</v>
      </c>
    </row>
    <row r="15" spans="1:73" ht="6.95" customHeight="1">
      <c r="B15" s="24"/>
      <c r="C15" s="28"/>
      <c r="D15" s="28"/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  <c r="AF15" s="28"/>
      <c r="AG15" s="28"/>
      <c r="AH15" s="28"/>
      <c r="AI15" s="28"/>
      <c r="AJ15" s="28"/>
      <c r="AK15" s="28"/>
      <c r="AL15" s="28"/>
      <c r="AM15" s="28"/>
      <c r="AN15" s="28"/>
      <c r="AO15" s="28"/>
      <c r="AP15" s="28"/>
      <c r="AQ15" s="25"/>
      <c r="BE15" s="207"/>
      <c r="BS15" s="20" t="s">
        <v>6</v>
      </c>
    </row>
    <row r="16" spans="1:73" ht="14.45" customHeight="1">
      <c r="B16" s="24"/>
      <c r="C16" s="28"/>
      <c r="D16" s="32" t="s">
        <v>40</v>
      </c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  <c r="AF16" s="28"/>
      <c r="AG16" s="28"/>
      <c r="AH16" s="28"/>
      <c r="AI16" s="28"/>
      <c r="AJ16" s="28"/>
      <c r="AK16" s="32" t="s">
        <v>34</v>
      </c>
      <c r="AL16" s="28"/>
      <c r="AM16" s="28"/>
      <c r="AN16" s="30" t="s">
        <v>35</v>
      </c>
      <c r="AO16" s="28"/>
      <c r="AP16" s="28"/>
      <c r="AQ16" s="25"/>
      <c r="BE16" s="207"/>
      <c r="BS16" s="20" t="s">
        <v>6</v>
      </c>
    </row>
    <row r="17" spans="2:71" ht="18.399999999999999" customHeight="1">
      <c r="B17" s="24"/>
      <c r="C17" s="28"/>
      <c r="D17" s="28"/>
      <c r="E17" s="30" t="s">
        <v>41</v>
      </c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  <c r="AF17" s="28"/>
      <c r="AG17" s="28"/>
      <c r="AH17" s="28"/>
      <c r="AI17" s="28"/>
      <c r="AJ17" s="28"/>
      <c r="AK17" s="32" t="s">
        <v>37</v>
      </c>
      <c r="AL17" s="28"/>
      <c r="AM17" s="28"/>
      <c r="AN17" s="30" t="s">
        <v>35</v>
      </c>
      <c r="AO17" s="28"/>
      <c r="AP17" s="28"/>
      <c r="AQ17" s="25"/>
      <c r="BE17" s="207"/>
      <c r="BS17" s="20" t="s">
        <v>42</v>
      </c>
    </row>
    <row r="18" spans="2:71" ht="6.95" customHeight="1">
      <c r="B18" s="24"/>
      <c r="C18" s="28"/>
      <c r="D18" s="28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8"/>
      <c r="R18" s="2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  <c r="AF18" s="28"/>
      <c r="AG18" s="28"/>
      <c r="AH18" s="28"/>
      <c r="AI18" s="28"/>
      <c r="AJ18" s="28"/>
      <c r="AK18" s="28"/>
      <c r="AL18" s="28"/>
      <c r="AM18" s="28"/>
      <c r="AN18" s="28"/>
      <c r="AO18" s="28"/>
      <c r="AP18" s="28"/>
      <c r="AQ18" s="25"/>
      <c r="BE18" s="207"/>
      <c r="BS18" s="20" t="s">
        <v>9</v>
      </c>
    </row>
    <row r="19" spans="2:71" ht="14.45" customHeight="1">
      <c r="B19" s="24"/>
      <c r="C19" s="28"/>
      <c r="D19" s="32" t="s">
        <v>43</v>
      </c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  <c r="AF19" s="28"/>
      <c r="AG19" s="28"/>
      <c r="AH19" s="28"/>
      <c r="AI19" s="28"/>
      <c r="AJ19" s="28"/>
      <c r="AK19" s="32" t="s">
        <v>34</v>
      </c>
      <c r="AL19" s="28"/>
      <c r="AM19" s="28"/>
      <c r="AN19" s="30" t="s">
        <v>35</v>
      </c>
      <c r="AO19" s="28"/>
      <c r="AP19" s="28"/>
      <c r="AQ19" s="25"/>
      <c r="BE19" s="207"/>
      <c r="BS19" s="20" t="s">
        <v>21</v>
      </c>
    </row>
    <row r="20" spans="2:71" ht="18.399999999999999" customHeight="1">
      <c r="B20" s="24"/>
      <c r="C20" s="28"/>
      <c r="D20" s="28"/>
      <c r="E20" s="30" t="s">
        <v>44</v>
      </c>
      <c r="F20" s="28"/>
      <c r="G20" s="28"/>
      <c r="H20" s="28"/>
      <c r="I20" s="28"/>
      <c r="J20" s="28"/>
      <c r="K20" s="28"/>
      <c r="L20" s="28"/>
      <c r="M20" s="28"/>
      <c r="N20" s="28"/>
      <c r="O20" s="28"/>
      <c r="P20" s="28"/>
      <c r="Q20" s="28"/>
      <c r="R20" s="28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  <c r="AF20" s="28"/>
      <c r="AG20" s="28"/>
      <c r="AH20" s="28"/>
      <c r="AI20" s="28"/>
      <c r="AJ20" s="28"/>
      <c r="AK20" s="32" t="s">
        <v>37</v>
      </c>
      <c r="AL20" s="28"/>
      <c r="AM20" s="28"/>
      <c r="AN20" s="30" t="s">
        <v>35</v>
      </c>
      <c r="AO20" s="28"/>
      <c r="AP20" s="28"/>
      <c r="AQ20" s="25"/>
      <c r="BE20" s="207"/>
    </row>
    <row r="21" spans="2:71" ht="6.95" customHeight="1">
      <c r="B21" s="24"/>
      <c r="C21" s="28"/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8"/>
      <c r="O21" s="28"/>
      <c r="P21" s="28"/>
      <c r="Q21" s="28"/>
      <c r="R21" s="2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  <c r="AF21" s="28"/>
      <c r="AG21" s="28"/>
      <c r="AH21" s="28"/>
      <c r="AI21" s="28"/>
      <c r="AJ21" s="28"/>
      <c r="AK21" s="28"/>
      <c r="AL21" s="28"/>
      <c r="AM21" s="28"/>
      <c r="AN21" s="28"/>
      <c r="AO21" s="28"/>
      <c r="AP21" s="28"/>
      <c r="AQ21" s="25"/>
      <c r="BE21" s="207"/>
    </row>
    <row r="22" spans="2:71">
      <c r="B22" s="24"/>
      <c r="C22" s="28"/>
      <c r="D22" s="32" t="s">
        <v>45</v>
      </c>
      <c r="E22" s="28"/>
      <c r="F22" s="28"/>
      <c r="G22" s="28"/>
      <c r="H22" s="28"/>
      <c r="I22" s="28"/>
      <c r="J22" s="28"/>
      <c r="K22" s="28"/>
      <c r="L22" s="28"/>
      <c r="M22" s="28"/>
      <c r="N22" s="28"/>
      <c r="O22" s="28"/>
      <c r="P22" s="28"/>
      <c r="Q22" s="28"/>
      <c r="R22" s="28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  <c r="AE22" s="28"/>
      <c r="AF22" s="28"/>
      <c r="AG22" s="28"/>
      <c r="AH22" s="28"/>
      <c r="AI22" s="28"/>
      <c r="AJ22" s="28"/>
      <c r="AK22" s="28"/>
      <c r="AL22" s="28"/>
      <c r="AM22" s="28"/>
      <c r="AN22" s="28"/>
      <c r="AO22" s="28"/>
      <c r="AP22" s="28"/>
      <c r="AQ22" s="25"/>
      <c r="BE22" s="207"/>
    </row>
    <row r="23" spans="2:71" ht="148.5" customHeight="1">
      <c r="B23" s="24"/>
      <c r="C23" s="28"/>
      <c r="D23" s="28"/>
      <c r="E23" s="213" t="s">
        <v>46</v>
      </c>
      <c r="F23" s="213"/>
      <c r="G23" s="213"/>
      <c r="H23" s="213"/>
      <c r="I23" s="213"/>
      <c r="J23" s="213"/>
      <c r="K23" s="213"/>
      <c r="L23" s="213"/>
      <c r="M23" s="213"/>
      <c r="N23" s="213"/>
      <c r="O23" s="213"/>
      <c r="P23" s="213"/>
      <c r="Q23" s="213"/>
      <c r="R23" s="213"/>
      <c r="S23" s="213"/>
      <c r="T23" s="213"/>
      <c r="U23" s="213"/>
      <c r="V23" s="213"/>
      <c r="W23" s="213"/>
      <c r="X23" s="213"/>
      <c r="Y23" s="213"/>
      <c r="Z23" s="213"/>
      <c r="AA23" s="213"/>
      <c r="AB23" s="213"/>
      <c r="AC23" s="213"/>
      <c r="AD23" s="213"/>
      <c r="AE23" s="213"/>
      <c r="AF23" s="213"/>
      <c r="AG23" s="213"/>
      <c r="AH23" s="213"/>
      <c r="AI23" s="213"/>
      <c r="AJ23" s="213"/>
      <c r="AK23" s="213"/>
      <c r="AL23" s="213"/>
      <c r="AM23" s="213"/>
      <c r="AN23" s="213"/>
      <c r="AO23" s="28"/>
      <c r="AP23" s="28"/>
      <c r="AQ23" s="25"/>
      <c r="BE23" s="207"/>
    </row>
    <row r="24" spans="2:71" ht="6.95" customHeight="1">
      <c r="B24" s="24"/>
      <c r="C24" s="28"/>
      <c r="D24" s="28"/>
      <c r="E24" s="28"/>
      <c r="F24" s="28"/>
      <c r="G24" s="28"/>
      <c r="H24" s="28"/>
      <c r="I24" s="28"/>
      <c r="J24" s="28"/>
      <c r="K24" s="28"/>
      <c r="L24" s="28"/>
      <c r="M24" s="28"/>
      <c r="N24" s="28"/>
      <c r="O24" s="28"/>
      <c r="P24" s="28"/>
      <c r="Q24" s="28"/>
      <c r="R24" s="28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  <c r="AF24" s="28"/>
      <c r="AG24" s="28"/>
      <c r="AH24" s="28"/>
      <c r="AI24" s="28"/>
      <c r="AJ24" s="28"/>
      <c r="AK24" s="28"/>
      <c r="AL24" s="28"/>
      <c r="AM24" s="28"/>
      <c r="AN24" s="28"/>
      <c r="AO24" s="28"/>
      <c r="AP24" s="28"/>
      <c r="AQ24" s="25"/>
      <c r="BE24" s="207"/>
    </row>
    <row r="25" spans="2:71" ht="6.95" customHeight="1">
      <c r="B25" s="24"/>
      <c r="C25" s="28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28"/>
      <c r="AQ25" s="25"/>
      <c r="BE25" s="207"/>
    </row>
    <row r="26" spans="2:71" ht="14.45" customHeight="1">
      <c r="B26" s="24"/>
      <c r="C26" s="28"/>
      <c r="D26" s="36" t="s">
        <v>47</v>
      </c>
      <c r="E26" s="28"/>
      <c r="F26" s="28"/>
      <c r="G26" s="28"/>
      <c r="H26" s="28"/>
      <c r="I26" s="28"/>
      <c r="J26" s="28"/>
      <c r="K26" s="28"/>
      <c r="L26" s="28"/>
      <c r="M26" s="28"/>
      <c r="N26" s="28"/>
      <c r="O26" s="28"/>
      <c r="P26" s="28"/>
      <c r="Q26" s="28"/>
      <c r="R26" s="28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  <c r="AF26" s="28"/>
      <c r="AG26" s="28"/>
      <c r="AH26" s="28"/>
      <c r="AI26" s="28"/>
      <c r="AJ26" s="28"/>
      <c r="AK26" s="214">
        <f>ROUNDUP(AG87,2)</f>
        <v>0</v>
      </c>
      <c r="AL26" s="209"/>
      <c r="AM26" s="209"/>
      <c r="AN26" s="209"/>
      <c r="AO26" s="209"/>
      <c r="AP26" s="28"/>
      <c r="AQ26" s="25"/>
      <c r="BE26" s="207"/>
    </row>
    <row r="27" spans="2:71" ht="14.45" customHeight="1">
      <c r="B27" s="24"/>
      <c r="C27" s="28"/>
      <c r="D27" s="36" t="s">
        <v>48</v>
      </c>
      <c r="E27" s="28"/>
      <c r="F27" s="28"/>
      <c r="G27" s="28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8"/>
      <c r="T27" s="28"/>
      <c r="U27" s="28"/>
      <c r="V27" s="28"/>
      <c r="W27" s="28"/>
      <c r="X27" s="28"/>
      <c r="Y27" s="28"/>
      <c r="Z27" s="28"/>
      <c r="AA27" s="28"/>
      <c r="AB27" s="28"/>
      <c r="AC27" s="28"/>
      <c r="AD27" s="28"/>
      <c r="AE27" s="28"/>
      <c r="AF27" s="28"/>
      <c r="AG27" s="28"/>
      <c r="AH27" s="28"/>
      <c r="AI27" s="28"/>
      <c r="AJ27" s="28"/>
      <c r="AK27" s="214">
        <f>ROUNDUP(AG90,2)</f>
        <v>0</v>
      </c>
      <c r="AL27" s="214"/>
      <c r="AM27" s="214"/>
      <c r="AN27" s="214"/>
      <c r="AO27" s="214"/>
      <c r="AP27" s="28"/>
      <c r="AQ27" s="25"/>
      <c r="BE27" s="207"/>
    </row>
    <row r="28" spans="2:71" s="1" customFormat="1" ht="6.95" customHeight="1">
      <c r="B28" s="37"/>
      <c r="C28" s="38"/>
      <c r="D28" s="38"/>
      <c r="E28" s="38"/>
      <c r="F28" s="38"/>
      <c r="G28" s="38"/>
      <c r="H28" s="38"/>
      <c r="I28" s="38"/>
      <c r="J28" s="38"/>
      <c r="K28" s="38"/>
      <c r="L28" s="38"/>
      <c r="M28" s="38"/>
      <c r="N28" s="38"/>
      <c r="O28" s="38"/>
      <c r="P28" s="38"/>
      <c r="Q28" s="38"/>
      <c r="R28" s="38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  <c r="AF28" s="38"/>
      <c r="AG28" s="38"/>
      <c r="AH28" s="38"/>
      <c r="AI28" s="38"/>
      <c r="AJ28" s="38"/>
      <c r="AK28" s="38"/>
      <c r="AL28" s="38"/>
      <c r="AM28" s="38"/>
      <c r="AN28" s="38"/>
      <c r="AO28" s="38"/>
      <c r="AP28" s="38"/>
      <c r="AQ28" s="39"/>
      <c r="BE28" s="207"/>
    </row>
    <row r="29" spans="2:71" s="1" customFormat="1" ht="25.9" customHeight="1">
      <c r="B29" s="37"/>
      <c r="C29" s="38"/>
      <c r="D29" s="40" t="s">
        <v>49</v>
      </c>
      <c r="E29" s="41"/>
      <c r="F29" s="41"/>
      <c r="G29" s="41"/>
      <c r="H29" s="41"/>
      <c r="I29" s="41"/>
      <c r="J29" s="41"/>
      <c r="K29" s="41"/>
      <c r="L29" s="41"/>
      <c r="M29" s="41"/>
      <c r="N29" s="41"/>
      <c r="O29" s="41"/>
      <c r="P29" s="41"/>
      <c r="Q29" s="41"/>
      <c r="R29" s="41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  <c r="AF29" s="41"/>
      <c r="AG29" s="41"/>
      <c r="AH29" s="41"/>
      <c r="AI29" s="41"/>
      <c r="AJ29" s="41"/>
      <c r="AK29" s="215">
        <f>ROUNDUP(AK26+AK27,2)</f>
        <v>0</v>
      </c>
      <c r="AL29" s="216"/>
      <c r="AM29" s="216"/>
      <c r="AN29" s="216"/>
      <c r="AO29" s="216"/>
      <c r="AP29" s="38"/>
      <c r="AQ29" s="39"/>
      <c r="BE29" s="207"/>
    </row>
    <row r="30" spans="2:71" s="1" customFormat="1" ht="6.95" customHeight="1">
      <c r="B30" s="37"/>
      <c r="C30" s="38"/>
      <c r="D30" s="38"/>
      <c r="E30" s="38"/>
      <c r="F30" s="38"/>
      <c r="G30" s="38"/>
      <c r="H30" s="38"/>
      <c r="I30" s="38"/>
      <c r="J30" s="38"/>
      <c r="K30" s="38"/>
      <c r="L30" s="38"/>
      <c r="M30" s="38"/>
      <c r="N30" s="38"/>
      <c r="O30" s="38"/>
      <c r="P30" s="38"/>
      <c r="Q30" s="38"/>
      <c r="R30" s="38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  <c r="AF30" s="38"/>
      <c r="AG30" s="38"/>
      <c r="AH30" s="38"/>
      <c r="AI30" s="38"/>
      <c r="AJ30" s="38"/>
      <c r="AK30" s="38"/>
      <c r="AL30" s="38"/>
      <c r="AM30" s="38"/>
      <c r="AN30" s="38"/>
      <c r="AO30" s="38"/>
      <c r="AP30" s="38"/>
      <c r="AQ30" s="39"/>
      <c r="BE30" s="207"/>
    </row>
    <row r="31" spans="2:71" s="2" customFormat="1" ht="14.45" customHeight="1">
      <c r="B31" s="42"/>
      <c r="C31" s="43"/>
      <c r="D31" s="44" t="s">
        <v>50</v>
      </c>
      <c r="E31" s="43"/>
      <c r="F31" s="44" t="s">
        <v>51</v>
      </c>
      <c r="G31" s="43"/>
      <c r="H31" s="43"/>
      <c r="I31" s="43"/>
      <c r="J31" s="43"/>
      <c r="K31" s="43"/>
      <c r="L31" s="217">
        <v>0.21</v>
      </c>
      <c r="M31" s="218"/>
      <c r="N31" s="218"/>
      <c r="O31" s="218"/>
      <c r="P31" s="43"/>
      <c r="Q31" s="43"/>
      <c r="R31" s="43"/>
      <c r="S31" s="43"/>
      <c r="T31" s="46" t="s">
        <v>52</v>
      </c>
      <c r="U31" s="43"/>
      <c r="V31" s="43"/>
      <c r="W31" s="219">
        <f>ROUNDUP(AZ87+SUM(CD91:CD104),2)</f>
        <v>0</v>
      </c>
      <c r="X31" s="218"/>
      <c r="Y31" s="218"/>
      <c r="Z31" s="218"/>
      <c r="AA31" s="218"/>
      <c r="AB31" s="218"/>
      <c r="AC31" s="218"/>
      <c r="AD31" s="218"/>
      <c r="AE31" s="218"/>
      <c r="AF31" s="43"/>
      <c r="AG31" s="43"/>
      <c r="AH31" s="43"/>
      <c r="AI31" s="43"/>
      <c r="AJ31" s="43"/>
      <c r="AK31" s="219">
        <f>ROUNDUP(AV87+SUM(BY91:BY104),1)</f>
        <v>0</v>
      </c>
      <c r="AL31" s="218"/>
      <c r="AM31" s="218"/>
      <c r="AN31" s="218"/>
      <c r="AO31" s="218"/>
      <c r="AP31" s="43"/>
      <c r="AQ31" s="47"/>
      <c r="BE31" s="207"/>
    </row>
    <row r="32" spans="2:71" s="2" customFormat="1" ht="14.45" customHeight="1">
      <c r="B32" s="42"/>
      <c r="C32" s="43"/>
      <c r="D32" s="43"/>
      <c r="E32" s="43"/>
      <c r="F32" s="44" t="s">
        <v>53</v>
      </c>
      <c r="G32" s="43"/>
      <c r="H32" s="43"/>
      <c r="I32" s="43"/>
      <c r="J32" s="43"/>
      <c r="K32" s="43"/>
      <c r="L32" s="217">
        <v>0.15</v>
      </c>
      <c r="M32" s="218"/>
      <c r="N32" s="218"/>
      <c r="O32" s="218"/>
      <c r="P32" s="43"/>
      <c r="Q32" s="43"/>
      <c r="R32" s="43"/>
      <c r="S32" s="43"/>
      <c r="T32" s="46" t="s">
        <v>52</v>
      </c>
      <c r="U32" s="43"/>
      <c r="V32" s="43"/>
      <c r="W32" s="219">
        <f>ROUNDUP(BA87+SUM(CE91:CE104),2)</f>
        <v>0</v>
      </c>
      <c r="X32" s="218"/>
      <c r="Y32" s="218"/>
      <c r="Z32" s="218"/>
      <c r="AA32" s="218"/>
      <c r="AB32" s="218"/>
      <c r="AC32" s="218"/>
      <c r="AD32" s="218"/>
      <c r="AE32" s="218"/>
      <c r="AF32" s="43"/>
      <c r="AG32" s="43"/>
      <c r="AH32" s="43"/>
      <c r="AI32" s="43"/>
      <c r="AJ32" s="43"/>
      <c r="AK32" s="219">
        <f>ROUNDUP(AW87+SUM(BZ91:BZ104),1)</f>
        <v>0</v>
      </c>
      <c r="AL32" s="218"/>
      <c r="AM32" s="218"/>
      <c r="AN32" s="218"/>
      <c r="AO32" s="218"/>
      <c r="AP32" s="43"/>
      <c r="AQ32" s="47"/>
      <c r="BE32" s="207"/>
    </row>
    <row r="33" spans="2:57" s="2" customFormat="1" ht="14.45" hidden="1" customHeight="1">
      <c r="B33" s="42"/>
      <c r="C33" s="43"/>
      <c r="D33" s="43"/>
      <c r="E33" s="43"/>
      <c r="F33" s="44" t="s">
        <v>54</v>
      </c>
      <c r="G33" s="43"/>
      <c r="H33" s="43"/>
      <c r="I33" s="43"/>
      <c r="J33" s="43"/>
      <c r="K33" s="43"/>
      <c r="L33" s="217">
        <v>0.21</v>
      </c>
      <c r="M33" s="218"/>
      <c r="N33" s="218"/>
      <c r="O33" s="218"/>
      <c r="P33" s="43"/>
      <c r="Q33" s="43"/>
      <c r="R33" s="43"/>
      <c r="S33" s="43"/>
      <c r="T33" s="46" t="s">
        <v>52</v>
      </c>
      <c r="U33" s="43"/>
      <c r="V33" s="43"/>
      <c r="W33" s="219">
        <f>ROUNDUP(BB87+SUM(CF91:CF104),2)</f>
        <v>0</v>
      </c>
      <c r="X33" s="218"/>
      <c r="Y33" s="218"/>
      <c r="Z33" s="218"/>
      <c r="AA33" s="218"/>
      <c r="AB33" s="218"/>
      <c r="AC33" s="218"/>
      <c r="AD33" s="218"/>
      <c r="AE33" s="218"/>
      <c r="AF33" s="43"/>
      <c r="AG33" s="43"/>
      <c r="AH33" s="43"/>
      <c r="AI33" s="43"/>
      <c r="AJ33" s="43"/>
      <c r="AK33" s="219">
        <v>0</v>
      </c>
      <c r="AL33" s="218"/>
      <c r="AM33" s="218"/>
      <c r="AN33" s="218"/>
      <c r="AO33" s="218"/>
      <c r="AP33" s="43"/>
      <c r="AQ33" s="47"/>
      <c r="BE33" s="207"/>
    </row>
    <row r="34" spans="2:57" s="2" customFormat="1" ht="14.45" hidden="1" customHeight="1">
      <c r="B34" s="42"/>
      <c r="C34" s="43"/>
      <c r="D34" s="43"/>
      <c r="E34" s="43"/>
      <c r="F34" s="44" t="s">
        <v>55</v>
      </c>
      <c r="G34" s="43"/>
      <c r="H34" s="43"/>
      <c r="I34" s="43"/>
      <c r="J34" s="43"/>
      <c r="K34" s="43"/>
      <c r="L34" s="217">
        <v>0.15</v>
      </c>
      <c r="M34" s="218"/>
      <c r="N34" s="218"/>
      <c r="O34" s="218"/>
      <c r="P34" s="43"/>
      <c r="Q34" s="43"/>
      <c r="R34" s="43"/>
      <c r="S34" s="43"/>
      <c r="T34" s="46" t="s">
        <v>52</v>
      </c>
      <c r="U34" s="43"/>
      <c r="V34" s="43"/>
      <c r="W34" s="219">
        <f>ROUNDUP(BC87+SUM(CG91:CG104),2)</f>
        <v>0</v>
      </c>
      <c r="X34" s="218"/>
      <c r="Y34" s="218"/>
      <c r="Z34" s="218"/>
      <c r="AA34" s="218"/>
      <c r="AB34" s="218"/>
      <c r="AC34" s="218"/>
      <c r="AD34" s="218"/>
      <c r="AE34" s="218"/>
      <c r="AF34" s="43"/>
      <c r="AG34" s="43"/>
      <c r="AH34" s="43"/>
      <c r="AI34" s="43"/>
      <c r="AJ34" s="43"/>
      <c r="AK34" s="219">
        <v>0</v>
      </c>
      <c r="AL34" s="218"/>
      <c r="AM34" s="218"/>
      <c r="AN34" s="218"/>
      <c r="AO34" s="218"/>
      <c r="AP34" s="43"/>
      <c r="AQ34" s="47"/>
      <c r="BE34" s="207"/>
    </row>
    <row r="35" spans="2:57" s="2" customFormat="1" ht="14.45" hidden="1" customHeight="1">
      <c r="B35" s="42"/>
      <c r="C35" s="43"/>
      <c r="D35" s="43"/>
      <c r="E35" s="43"/>
      <c r="F35" s="44" t="s">
        <v>56</v>
      </c>
      <c r="G35" s="43"/>
      <c r="H35" s="43"/>
      <c r="I35" s="43"/>
      <c r="J35" s="43"/>
      <c r="K35" s="43"/>
      <c r="L35" s="217">
        <v>0</v>
      </c>
      <c r="M35" s="218"/>
      <c r="N35" s="218"/>
      <c r="O35" s="218"/>
      <c r="P35" s="43"/>
      <c r="Q35" s="43"/>
      <c r="R35" s="43"/>
      <c r="S35" s="43"/>
      <c r="T35" s="46" t="s">
        <v>52</v>
      </c>
      <c r="U35" s="43"/>
      <c r="V35" s="43"/>
      <c r="W35" s="219">
        <f>ROUNDUP(BD87+SUM(CH91:CH104),2)</f>
        <v>0</v>
      </c>
      <c r="X35" s="218"/>
      <c r="Y35" s="218"/>
      <c r="Z35" s="218"/>
      <c r="AA35" s="218"/>
      <c r="AB35" s="218"/>
      <c r="AC35" s="218"/>
      <c r="AD35" s="218"/>
      <c r="AE35" s="218"/>
      <c r="AF35" s="43"/>
      <c r="AG35" s="43"/>
      <c r="AH35" s="43"/>
      <c r="AI35" s="43"/>
      <c r="AJ35" s="43"/>
      <c r="AK35" s="219">
        <v>0</v>
      </c>
      <c r="AL35" s="218"/>
      <c r="AM35" s="218"/>
      <c r="AN35" s="218"/>
      <c r="AO35" s="218"/>
      <c r="AP35" s="43"/>
      <c r="AQ35" s="47"/>
    </row>
    <row r="36" spans="2:57" s="1" customFormat="1" ht="6.95" customHeight="1">
      <c r="B36" s="37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9"/>
    </row>
    <row r="37" spans="2:57" s="1" customFormat="1" ht="25.9" customHeight="1">
      <c r="B37" s="37"/>
      <c r="C37" s="48"/>
      <c r="D37" s="49" t="s">
        <v>57</v>
      </c>
      <c r="E37" s="50"/>
      <c r="F37" s="50"/>
      <c r="G37" s="50"/>
      <c r="H37" s="50"/>
      <c r="I37" s="50"/>
      <c r="J37" s="50"/>
      <c r="K37" s="50"/>
      <c r="L37" s="50"/>
      <c r="M37" s="50"/>
      <c r="N37" s="50"/>
      <c r="O37" s="50"/>
      <c r="P37" s="50"/>
      <c r="Q37" s="50"/>
      <c r="R37" s="50"/>
      <c r="S37" s="50"/>
      <c r="T37" s="51" t="s">
        <v>58</v>
      </c>
      <c r="U37" s="50"/>
      <c r="V37" s="50"/>
      <c r="W37" s="50"/>
      <c r="X37" s="220" t="s">
        <v>59</v>
      </c>
      <c r="Y37" s="221"/>
      <c r="Z37" s="221"/>
      <c r="AA37" s="221"/>
      <c r="AB37" s="221"/>
      <c r="AC37" s="50"/>
      <c r="AD37" s="50"/>
      <c r="AE37" s="50"/>
      <c r="AF37" s="50"/>
      <c r="AG37" s="50"/>
      <c r="AH37" s="50"/>
      <c r="AI37" s="50"/>
      <c r="AJ37" s="50"/>
      <c r="AK37" s="222">
        <f>SUM(AK29:AK35)</f>
        <v>0</v>
      </c>
      <c r="AL37" s="221"/>
      <c r="AM37" s="221"/>
      <c r="AN37" s="221"/>
      <c r="AO37" s="223"/>
      <c r="AP37" s="48"/>
      <c r="AQ37" s="39"/>
    </row>
    <row r="38" spans="2:57" s="1" customFormat="1" ht="14.45" customHeight="1">
      <c r="B38" s="37"/>
      <c r="C38" s="38"/>
      <c r="D38" s="38"/>
      <c r="E38" s="38"/>
      <c r="F38" s="38"/>
      <c r="G38" s="38"/>
      <c r="H38" s="38"/>
      <c r="I38" s="38"/>
      <c r="J38" s="38"/>
      <c r="K38" s="38"/>
      <c r="L38" s="38"/>
      <c r="M38" s="38"/>
      <c r="N38" s="38"/>
      <c r="O38" s="38"/>
      <c r="P38" s="38"/>
      <c r="Q38" s="38"/>
      <c r="R38" s="38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  <c r="AF38" s="38"/>
      <c r="AG38" s="38"/>
      <c r="AH38" s="38"/>
      <c r="AI38" s="38"/>
      <c r="AJ38" s="38"/>
      <c r="AK38" s="38"/>
      <c r="AL38" s="38"/>
      <c r="AM38" s="38"/>
      <c r="AN38" s="38"/>
      <c r="AO38" s="38"/>
      <c r="AP38" s="38"/>
      <c r="AQ38" s="39"/>
    </row>
    <row r="39" spans="2:57" ht="13.5">
      <c r="B39" s="24"/>
      <c r="C39" s="28"/>
      <c r="D39" s="28"/>
      <c r="E39" s="28"/>
      <c r="F39" s="28"/>
      <c r="G39" s="28"/>
      <c r="H39" s="28"/>
      <c r="I39" s="28"/>
      <c r="J39" s="28"/>
      <c r="K39" s="28"/>
      <c r="L39" s="28"/>
      <c r="M39" s="28"/>
      <c r="N39" s="28"/>
      <c r="O39" s="28"/>
      <c r="P39" s="28"/>
      <c r="Q39" s="28"/>
      <c r="R39" s="28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  <c r="AD39" s="28"/>
      <c r="AE39" s="28"/>
      <c r="AF39" s="28"/>
      <c r="AG39" s="28"/>
      <c r="AH39" s="28"/>
      <c r="AI39" s="28"/>
      <c r="AJ39" s="28"/>
      <c r="AK39" s="28"/>
      <c r="AL39" s="28"/>
      <c r="AM39" s="28"/>
      <c r="AN39" s="28"/>
      <c r="AO39" s="28"/>
      <c r="AP39" s="28"/>
      <c r="AQ39" s="25"/>
    </row>
    <row r="40" spans="2:57" ht="13.5">
      <c r="B40" s="24"/>
      <c r="C40" s="28"/>
      <c r="D40" s="28"/>
      <c r="E40" s="28"/>
      <c r="F40" s="28"/>
      <c r="G40" s="28"/>
      <c r="H40" s="28"/>
      <c r="I40" s="28"/>
      <c r="J40" s="28"/>
      <c r="K40" s="28"/>
      <c r="L40" s="28"/>
      <c r="M40" s="28"/>
      <c r="N40" s="28"/>
      <c r="O40" s="28"/>
      <c r="P40" s="28"/>
      <c r="Q40" s="28"/>
      <c r="R40" s="28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  <c r="AE40" s="28"/>
      <c r="AF40" s="28"/>
      <c r="AG40" s="28"/>
      <c r="AH40" s="28"/>
      <c r="AI40" s="28"/>
      <c r="AJ40" s="28"/>
      <c r="AK40" s="28"/>
      <c r="AL40" s="28"/>
      <c r="AM40" s="28"/>
      <c r="AN40" s="28"/>
      <c r="AO40" s="28"/>
      <c r="AP40" s="28"/>
      <c r="AQ40" s="25"/>
    </row>
    <row r="41" spans="2:57" ht="13.5">
      <c r="B41" s="24"/>
      <c r="C41" s="28"/>
      <c r="D41" s="28"/>
      <c r="E41" s="28"/>
      <c r="F41" s="28"/>
      <c r="G41" s="28"/>
      <c r="H41" s="28"/>
      <c r="I41" s="28"/>
      <c r="J41" s="28"/>
      <c r="K41" s="28"/>
      <c r="L41" s="28"/>
      <c r="M41" s="28"/>
      <c r="N41" s="28"/>
      <c r="O41" s="28"/>
      <c r="P41" s="28"/>
      <c r="Q41" s="28"/>
      <c r="R41" s="28"/>
      <c r="S41" s="28"/>
      <c r="T41" s="28"/>
      <c r="U41" s="28"/>
      <c r="V41" s="28"/>
      <c r="W41" s="28"/>
      <c r="X41" s="28"/>
      <c r="Y41" s="28"/>
      <c r="Z41" s="28"/>
      <c r="AA41" s="28"/>
      <c r="AB41" s="28"/>
      <c r="AC41" s="28"/>
      <c r="AD41" s="28"/>
      <c r="AE41" s="28"/>
      <c r="AF41" s="28"/>
      <c r="AG41" s="28"/>
      <c r="AH41" s="28"/>
      <c r="AI41" s="28"/>
      <c r="AJ41" s="28"/>
      <c r="AK41" s="28"/>
      <c r="AL41" s="28"/>
      <c r="AM41" s="28"/>
      <c r="AN41" s="28"/>
      <c r="AO41" s="28"/>
      <c r="AP41" s="28"/>
      <c r="AQ41" s="25"/>
    </row>
    <row r="42" spans="2:57" ht="13.5">
      <c r="B42" s="24"/>
      <c r="C42" s="28"/>
      <c r="D42" s="28"/>
      <c r="E42" s="28"/>
      <c r="F42" s="28"/>
      <c r="G42" s="28"/>
      <c r="H42" s="28"/>
      <c r="I42" s="28"/>
      <c r="J42" s="28"/>
      <c r="K42" s="28"/>
      <c r="L42" s="28"/>
      <c r="M42" s="28"/>
      <c r="N42" s="28"/>
      <c r="O42" s="28"/>
      <c r="P42" s="28"/>
      <c r="Q42" s="28"/>
      <c r="R42" s="28"/>
      <c r="S42" s="28"/>
      <c r="T42" s="28"/>
      <c r="U42" s="28"/>
      <c r="V42" s="28"/>
      <c r="W42" s="28"/>
      <c r="X42" s="28"/>
      <c r="Y42" s="28"/>
      <c r="Z42" s="28"/>
      <c r="AA42" s="28"/>
      <c r="AB42" s="28"/>
      <c r="AC42" s="28"/>
      <c r="AD42" s="28"/>
      <c r="AE42" s="28"/>
      <c r="AF42" s="28"/>
      <c r="AG42" s="28"/>
      <c r="AH42" s="28"/>
      <c r="AI42" s="28"/>
      <c r="AJ42" s="28"/>
      <c r="AK42" s="28"/>
      <c r="AL42" s="28"/>
      <c r="AM42" s="28"/>
      <c r="AN42" s="28"/>
      <c r="AO42" s="28"/>
      <c r="AP42" s="28"/>
      <c r="AQ42" s="25"/>
    </row>
    <row r="43" spans="2:57" ht="13.5">
      <c r="B43" s="24"/>
      <c r="C43" s="28"/>
      <c r="D43" s="28"/>
      <c r="E43" s="28"/>
      <c r="F43" s="28"/>
      <c r="G43" s="28"/>
      <c r="H43" s="28"/>
      <c r="I43" s="28"/>
      <c r="J43" s="28"/>
      <c r="K43" s="28"/>
      <c r="L43" s="28"/>
      <c r="M43" s="28"/>
      <c r="N43" s="28"/>
      <c r="O43" s="28"/>
      <c r="P43" s="28"/>
      <c r="Q43" s="28"/>
      <c r="R43" s="28"/>
      <c r="S43" s="28"/>
      <c r="T43" s="28"/>
      <c r="U43" s="28"/>
      <c r="V43" s="28"/>
      <c r="W43" s="28"/>
      <c r="X43" s="28"/>
      <c r="Y43" s="28"/>
      <c r="Z43" s="28"/>
      <c r="AA43" s="28"/>
      <c r="AB43" s="28"/>
      <c r="AC43" s="28"/>
      <c r="AD43" s="28"/>
      <c r="AE43" s="28"/>
      <c r="AF43" s="28"/>
      <c r="AG43" s="28"/>
      <c r="AH43" s="28"/>
      <c r="AI43" s="28"/>
      <c r="AJ43" s="28"/>
      <c r="AK43" s="28"/>
      <c r="AL43" s="28"/>
      <c r="AM43" s="28"/>
      <c r="AN43" s="28"/>
      <c r="AO43" s="28"/>
      <c r="AP43" s="28"/>
      <c r="AQ43" s="25"/>
    </row>
    <row r="44" spans="2:57" ht="13.5">
      <c r="B44" s="24"/>
      <c r="C44" s="28"/>
      <c r="D44" s="28"/>
      <c r="E44" s="28"/>
      <c r="F44" s="28"/>
      <c r="G44" s="28"/>
      <c r="H44" s="28"/>
      <c r="I44" s="28"/>
      <c r="J44" s="28"/>
      <c r="K44" s="28"/>
      <c r="L44" s="28"/>
      <c r="M44" s="28"/>
      <c r="N44" s="28"/>
      <c r="O44" s="28"/>
      <c r="P44" s="28"/>
      <c r="Q44" s="28"/>
      <c r="R44" s="28"/>
      <c r="S44" s="28"/>
      <c r="T44" s="28"/>
      <c r="U44" s="28"/>
      <c r="V44" s="28"/>
      <c r="W44" s="28"/>
      <c r="X44" s="28"/>
      <c r="Y44" s="28"/>
      <c r="Z44" s="28"/>
      <c r="AA44" s="28"/>
      <c r="AB44" s="28"/>
      <c r="AC44" s="28"/>
      <c r="AD44" s="28"/>
      <c r="AE44" s="28"/>
      <c r="AF44" s="28"/>
      <c r="AG44" s="28"/>
      <c r="AH44" s="28"/>
      <c r="AI44" s="28"/>
      <c r="AJ44" s="28"/>
      <c r="AK44" s="28"/>
      <c r="AL44" s="28"/>
      <c r="AM44" s="28"/>
      <c r="AN44" s="28"/>
      <c r="AO44" s="28"/>
      <c r="AP44" s="28"/>
      <c r="AQ44" s="25"/>
    </row>
    <row r="45" spans="2:57" ht="13.5">
      <c r="B45" s="24"/>
      <c r="C45" s="28"/>
      <c r="D45" s="28"/>
      <c r="E45" s="28"/>
      <c r="F45" s="28"/>
      <c r="G45" s="28"/>
      <c r="H45" s="28"/>
      <c r="I45" s="28"/>
      <c r="J45" s="28"/>
      <c r="K45" s="28"/>
      <c r="L45" s="28"/>
      <c r="M45" s="28"/>
      <c r="N45" s="28"/>
      <c r="O45" s="28"/>
      <c r="P45" s="28"/>
      <c r="Q45" s="28"/>
      <c r="R45" s="28"/>
      <c r="S45" s="28"/>
      <c r="T45" s="28"/>
      <c r="U45" s="28"/>
      <c r="V45" s="28"/>
      <c r="W45" s="28"/>
      <c r="X45" s="28"/>
      <c r="Y45" s="28"/>
      <c r="Z45" s="28"/>
      <c r="AA45" s="28"/>
      <c r="AB45" s="28"/>
      <c r="AC45" s="28"/>
      <c r="AD45" s="28"/>
      <c r="AE45" s="28"/>
      <c r="AF45" s="28"/>
      <c r="AG45" s="28"/>
      <c r="AH45" s="28"/>
      <c r="AI45" s="28"/>
      <c r="AJ45" s="28"/>
      <c r="AK45" s="28"/>
      <c r="AL45" s="28"/>
      <c r="AM45" s="28"/>
      <c r="AN45" s="28"/>
      <c r="AO45" s="28"/>
      <c r="AP45" s="28"/>
      <c r="AQ45" s="25"/>
    </row>
    <row r="46" spans="2:57" ht="13.5">
      <c r="B46" s="24"/>
      <c r="C46" s="28"/>
      <c r="D46" s="28"/>
      <c r="E46" s="28"/>
      <c r="F46" s="28"/>
      <c r="G46" s="28"/>
      <c r="H46" s="28"/>
      <c r="I46" s="28"/>
      <c r="J46" s="28"/>
      <c r="K46" s="28"/>
      <c r="L46" s="28"/>
      <c r="M46" s="28"/>
      <c r="N46" s="28"/>
      <c r="O46" s="28"/>
      <c r="P46" s="28"/>
      <c r="Q46" s="28"/>
      <c r="R46" s="28"/>
      <c r="S46" s="28"/>
      <c r="T46" s="28"/>
      <c r="U46" s="28"/>
      <c r="V46" s="28"/>
      <c r="W46" s="28"/>
      <c r="X46" s="28"/>
      <c r="Y46" s="28"/>
      <c r="Z46" s="28"/>
      <c r="AA46" s="28"/>
      <c r="AB46" s="28"/>
      <c r="AC46" s="28"/>
      <c r="AD46" s="28"/>
      <c r="AE46" s="28"/>
      <c r="AF46" s="28"/>
      <c r="AG46" s="28"/>
      <c r="AH46" s="28"/>
      <c r="AI46" s="28"/>
      <c r="AJ46" s="28"/>
      <c r="AK46" s="28"/>
      <c r="AL46" s="28"/>
      <c r="AM46" s="28"/>
      <c r="AN46" s="28"/>
      <c r="AO46" s="28"/>
      <c r="AP46" s="28"/>
      <c r="AQ46" s="25"/>
    </row>
    <row r="47" spans="2:57" ht="13.5">
      <c r="B47" s="24"/>
      <c r="C47" s="28"/>
      <c r="D47" s="28"/>
      <c r="E47" s="28"/>
      <c r="F47" s="28"/>
      <c r="G47" s="28"/>
      <c r="H47" s="28"/>
      <c r="I47" s="28"/>
      <c r="J47" s="28"/>
      <c r="K47" s="28"/>
      <c r="L47" s="28"/>
      <c r="M47" s="28"/>
      <c r="N47" s="28"/>
      <c r="O47" s="28"/>
      <c r="P47" s="28"/>
      <c r="Q47" s="28"/>
      <c r="R47" s="28"/>
      <c r="S47" s="28"/>
      <c r="T47" s="28"/>
      <c r="U47" s="28"/>
      <c r="V47" s="28"/>
      <c r="W47" s="28"/>
      <c r="X47" s="28"/>
      <c r="Y47" s="28"/>
      <c r="Z47" s="28"/>
      <c r="AA47" s="28"/>
      <c r="AB47" s="28"/>
      <c r="AC47" s="28"/>
      <c r="AD47" s="28"/>
      <c r="AE47" s="28"/>
      <c r="AF47" s="28"/>
      <c r="AG47" s="28"/>
      <c r="AH47" s="28"/>
      <c r="AI47" s="28"/>
      <c r="AJ47" s="28"/>
      <c r="AK47" s="28"/>
      <c r="AL47" s="28"/>
      <c r="AM47" s="28"/>
      <c r="AN47" s="28"/>
      <c r="AO47" s="28"/>
      <c r="AP47" s="28"/>
      <c r="AQ47" s="25"/>
    </row>
    <row r="48" spans="2:57" ht="13.5">
      <c r="B48" s="24"/>
      <c r="C48" s="28"/>
      <c r="D48" s="28"/>
      <c r="E48" s="28"/>
      <c r="F48" s="28"/>
      <c r="G48" s="28"/>
      <c r="H48" s="28"/>
      <c r="I48" s="28"/>
      <c r="J48" s="28"/>
      <c r="K48" s="28"/>
      <c r="L48" s="28"/>
      <c r="M48" s="28"/>
      <c r="N48" s="28"/>
      <c r="O48" s="28"/>
      <c r="P48" s="28"/>
      <c r="Q48" s="28"/>
      <c r="R48" s="28"/>
      <c r="S48" s="28"/>
      <c r="T48" s="28"/>
      <c r="U48" s="28"/>
      <c r="V48" s="28"/>
      <c r="W48" s="28"/>
      <c r="X48" s="28"/>
      <c r="Y48" s="28"/>
      <c r="Z48" s="28"/>
      <c r="AA48" s="28"/>
      <c r="AB48" s="28"/>
      <c r="AC48" s="28"/>
      <c r="AD48" s="28"/>
      <c r="AE48" s="28"/>
      <c r="AF48" s="28"/>
      <c r="AG48" s="28"/>
      <c r="AH48" s="28"/>
      <c r="AI48" s="28"/>
      <c r="AJ48" s="28"/>
      <c r="AK48" s="28"/>
      <c r="AL48" s="28"/>
      <c r="AM48" s="28"/>
      <c r="AN48" s="28"/>
      <c r="AO48" s="28"/>
      <c r="AP48" s="28"/>
      <c r="AQ48" s="25"/>
    </row>
    <row r="49" spans="2:43" s="1" customFormat="1">
      <c r="B49" s="37"/>
      <c r="C49" s="38"/>
      <c r="D49" s="52" t="s">
        <v>60</v>
      </c>
      <c r="E49" s="53"/>
      <c r="F49" s="53"/>
      <c r="G49" s="53"/>
      <c r="H49" s="53"/>
      <c r="I49" s="53"/>
      <c r="J49" s="53"/>
      <c r="K49" s="53"/>
      <c r="L49" s="53"/>
      <c r="M49" s="53"/>
      <c r="N49" s="53"/>
      <c r="O49" s="53"/>
      <c r="P49" s="53"/>
      <c r="Q49" s="53"/>
      <c r="R49" s="53"/>
      <c r="S49" s="53"/>
      <c r="T49" s="53"/>
      <c r="U49" s="53"/>
      <c r="V49" s="53"/>
      <c r="W49" s="53"/>
      <c r="X49" s="53"/>
      <c r="Y49" s="53"/>
      <c r="Z49" s="54"/>
      <c r="AA49" s="38"/>
      <c r="AB49" s="38"/>
      <c r="AC49" s="52" t="s">
        <v>61</v>
      </c>
      <c r="AD49" s="53"/>
      <c r="AE49" s="53"/>
      <c r="AF49" s="53"/>
      <c r="AG49" s="53"/>
      <c r="AH49" s="53"/>
      <c r="AI49" s="53"/>
      <c r="AJ49" s="53"/>
      <c r="AK49" s="53"/>
      <c r="AL49" s="53"/>
      <c r="AM49" s="53"/>
      <c r="AN49" s="53"/>
      <c r="AO49" s="54"/>
      <c r="AP49" s="38"/>
      <c r="AQ49" s="39"/>
    </row>
    <row r="50" spans="2:43" ht="13.5">
      <c r="B50" s="24"/>
      <c r="C50" s="28"/>
      <c r="D50" s="55"/>
      <c r="E50" s="28"/>
      <c r="F50" s="28"/>
      <c r="G50" s="28"/>
      <c r="H50" s="28"/>
      <c r="I50" s="28"/>
      <c r="J50" s="28"/>
      <c r="K50" s="28"/>
      <c r="L50" s="28"/>
      <c r="M50" s="28"/>
      <c r="N50" s="28"/>
      <c r="O50" s="28"/>
      <c r="P50" s="28"/>
      <c r="Q50" s="28"/>
      <c r="R50" s="28"/>
      <c r="S50" s="28"/>
      <c r="T50" s="28"/>
      <c r="U50" s="28"/>
      <c r="V50" s="28"/>
      <c r="W50" s="28"/>
      <c r="X50" s="28"/>
      <c r="Y50" s="28"/>
      <c r="Z50" s="56"/>
      <c r="AA50" s="28"/>
      <c r="AB50" s="28"/>
      <c r="AC50" s="55"/>
      <c r="AD50" s="28"/>
      <c r="AE50" s="28"/>
      <c r="AF50" s="28"/>
      <c r="AG50" s="28"/>
      <c r="AH50" s="28"/>
      <c r="AI50" s="28"/>
      <c r="AJ50" s="28"/>
      <c r="AK50" s="28"/>
      <c r="AL50" s="28"/>
      <c r="AM50" s="28"/>
      <c r="AN50" s="28"/>
      <c r="AO50" s="56"/>
      <c r="AP50" s="28"/>
      <c r="AQ50" s="25"/>
    </row>
    <row r="51" spans="2:43" ht="13.5">
      <c r="B51" s="24"/>
      <c r="C51" s="28"/>
      <c r="D51" s="55"/>
      <c r="E51" s="28"/>
      <c r="F51" s="28"/>
      <c r="G51" s="28"/>
      <c r="H51" s="28"/>
      <c r="I51" s="28"/>
      <c r="J51" s="28"/>
      <c r="K51" s="28"/>
      <c r="L51" s="28"/>
      <c r="M51" s="28"/>
      <c r="N51" s="28"/>
      <c r="O51" s="28"/>
      <c r="P51" s="28"/>
      <c r="Q51" s="28"/>
      <c r="R51" s="28"/>
      <c r="S51" s="28"/>
      <c r="T51" s="28"/>
      <c r="U51" s="28"/>
      <c r="V51" s="28"/>
      <c r="W51" s="28"/>
      <c r="X51" s="28"/>
      <c r="Y51" s="28"/>
      <c r="Z51" s="56"/>
      <c r="AA51" s="28"/>
      <c r="AB51" s="28"/>
      <c r="AC51" s="55"/>
      <c r="AD51" s="28"/>
      <c r="AE51" s="28"/>
      <c r="AF51" s="28"/>
      <c r="AG51" s="28"/>
      <c r="AH51" s="28"/>
      <c r="AI51" s="28"/>
      <c r="AJ51" s="28"/>
      <c r="AK51" s="28"/>
      <c r="AL51" s="28"/>
      <c r="AM51" s="28"/>
      <c r="AN51" s="28"/>
      <c r="AO51" s="56"/>
      <c r="AP51" s="28"/>
      <c r="AQ51" s="25"/>
    </row>
    <row r="52" spans="2:43" ht="13.5">
      <c r="B52" s="24"/>
      <c r="C52" s="28"/>
      <c r="D52" s="55"/>
      <c r="E52" s="28"/>
      <c r="F52" s="28"/>
      <c r="G52" s="28"/>
      <c r="H52" s="28"/>
      <c r="I52" s="28"/>
      <c r="J52" s="28"/>
      <c r="K52" s="28"/>
      <c r="L52" s="28"/>
      <c r="M52" s="28"/>
      <c r="N52" s="28"/>
      <c r="O52" s="28"/>
      <c r="P52" s="28"/>
      <c r="Q52" s="28"/>
      <c r="R52" s="28"/>
      <c r="S52" s="28"/>
      <c r="T52" s="28"/>
      <c r="U52" s="28"/>
      <c r="V52" s="28"/>
      <c r="W52" s="28"/>
      <c r="X52" s="28"/>
      <c r="Y52" s="28"/>
      <c r="Z52" s="56"/>
      <c r="AA52" s="28"/>
      <c r="AB52" s="28"/>
      <c r="AC52" s="55"/>
      <c r="AD52" s="28"/>
      <c r="AE52" s="28"/>
      <c r="AF52" s="28"/>
      <c r="AG52" s="28"/>
      <c r="AH52" s="28"/>
      <c r="AI52" s="28"/>
      <c r="AJ52" s="28"/>
      <c r="AK52" s="28"/>
      <c r="AL52" s="28"/>
      <c r="AM52" s="28"/>
      <c r="AN52" s="28"/>
      <c r="AO52" s="56"/>
      <c r="AP52" s="28"/>
      <c r="AQ52" s="25"/>
    </row>
    <row r="53" spans="2:43" ht="13.5">
      <c r="B53" s="24"/>
      <c r="C53" s="28"/>
      <c r="D53" s="55"/>
      <c r="E53" s="28"/>
      <c r="F53" s="28"/>
      <c r="G53" s="28"/>
      <c r="H53" s="28"/>
      <c r="I53" s="28"/>
      <c r="J53" s="28"/>
      <c r="K53" s="28"/>
      <c r="L53" s="28"/>
      <c r="M53" s="28"/>
      <c r="N53" s="28"/>
      <c r="O53" s="28"/>
      <c r="P53" s="28"/>
      <c r="Q53" s="28"/>
      <c r="R53" s="28"/>
      <c r="S53" s="28"/>
      <c r="T53" s="28"/>
      <c r="U53" s="28"/>
      <c r="V53" s="28"/>
      <c r="W53" s="28"/>
      <c r="X53" s="28"/>
      <c r="Y53" s="28"/>
      <c r="Z53" s="56"/>
      <c r="AA53" s="28"/>
      <c r="AB53" s="28"/>
      <c r="AC53" s="55"/>
      <c r="AD53" s="28"/>
      <c r="AE53" s="28"/>
      <c r="AF53" s="28"/>
      <c r="AG53" s="28"/>
      <c r="AH53" s="28"/>
      <c r="AI53" s="28"/>
      <c r="AJ53" s="28"/>
      <c r="AK53" s="28"/>
      <c r="AL53" s="28"/>
      <c r="AM53" s="28"/>
      <c r="AN53" s="28"/>
      <c r="AO53" s="56"/>
      <c r="AP53" s="28"/>
      <c r="AQ53" s="25"/>
    </row>
    <row r="54" spans="2:43" ht="13.5">
      <c r="B54" s="24"/>
      <c r="C54" s="28"/>
      <c r="D54" s="55"/>
      <c r="E54" s="28"/>
      <c r="F54" s="28"/>
      <c r="G54" s="28"/>
      <c r="H54" s="28"/>
      <c r="I54" s="28"/>
      <c r="J54" s="28"/>
      <c r="K54" s="28"/>
      <c r="L54" s="28"/>
      <c r="M54" s="28"/>
      <c r="N54" s="28"/>
      <c r="O54" s="28"/>
      <c r="P54" s="28"/>
      <c r="Q54" s="28"/>
      <c r="R54" s="28"/>
      <c r="S54" s="28"/>
      <c r="T54" s="28"/>
      <c r="U54" s="28"/>
      <c r="V54" s="28"/>
      <c r="W54" s="28"/>
      <c r="X54" s="28"/>
      <c r="Y54" s="28"/>
      <c r="Z54" s="56"/>
      <c r="AA54" s="28"/>
      <c r="AB54" s="28"/>
      <c r="AC54" s="55"/>
      <c r="AD54" s="28"/>
      <c r="AE54" s="28"/>
      <c r="AF54" s="28"/>
      <c r="AG54" s="28"/>
      <c r="AH54" s="28"/>
      <c r="AI54" s="28"/>
      <c r="AJ54" s="28"/>
      <c r="AK54" s="28"/>
      <c r="AL54" s="28"/>
      <c r="AM54" s="28"/>
      <c r="AN54" s="28"/>
      <c r="AO54" s="56"/>
      <c r="AP54" s="28"/>
      <c r="AQ54" s="25"/>
    </row>
    <row r="55" spans="2:43" ht="13.5">
      <c r="B55" s="24"/>
      <c r="C55" s="28"/>
      <c r="D55" s="55"/>
      <c r="E55" s="28"/>
      <c r="F55" s="28"/>
      <c r="G55" s="28"/>
      <c r="H55" s="28"/>
      <c r="I55" s="28"/>
      <c r="J55" s="28"/>
      <c r="K55" s="28"/>
      <c r="L55" s="28"/>
      <c r="M55" s="28"/>
      <c r="N55" s="28"/>
      <c r="O55" s="28"/>
      <c r="P55" s="28"/>
      <c r="Q55" s="28"/>
      <c r="R55" s="28"/>
      <c r="S55" s="28"/>
      <c r="T55" s="28"/>
      <c r="U55" s="28"/>
      <c r="V55" s="28"/>
      <c r="W55" s="28"/>
      <c r="X55" s="28"/>
      <c r="Y55" s="28"/>
      <c r="Z55" s="56"/>
      <c r="AA55" s="28"/>
      <c r="AB55" s="28"/>
      <c r="AC55" s="55"/>
      <c r="AD55" s="28"/>
      <c r="AE55" s="28"/>
      <c r="AF55" s="28"/>
      <c r="AG55" s="28"/>
      <c r="AH55" s="28"/>
      <c r="AI55" s="28"/>
      <c r="AJ55" s="28"/>
      <c r="AK55" s="28"/>
      <c r="AL55" s="28"/>
      <c r="AM55" s="28"/>
      <c r="AN55" s="28"/>
      <c r="AO55" s="56"/>
      <c r="AP55" s="28"/>
      <c r="AQ55" s="25"/>
    </row>
    <row r="56" spans="2:43" ht="13.5">
      <c r="B56" s="24"/>
      <c r="C56" s="28"/>
      <c r="D56" s="55"/>
      <c r="E56" s="28"/>
      <c r="F56" s="28"/>
      <c r="G56" s="28"/>
      <c r="H56" s="28"/>
      <c r="I56" s="28"/>
      <c r="J56" s="28"/>
      <c r="K56" s="28"/>
      <c r="L56" s="28"/>
      <c r="M56" s="28"/>
      <c r="N56" s="28"/>
      <c r="O56" s="28"/>
      <c r="P56" s="28"/>
      <c r="Q56" s="28"/>
      <c r="R56" s="28"/>
      <c r="S56" s="28"/>
      <c r="T56" s="28"/>
      <c r="U56" s="28"/>
      <c r="V56" s="28"/>
      <c r="W56" s="28"/>
      <c r="X56" s="28"/>
      <c r="Y56" s="28"/>
      <c r="Z56" s="56"/>
      <c r="AA56" s="28"/>
      <c r="AB56" s="28"/>
      <c r="AC56" s="55"/>
      <c r="AD56" s="28"/>
      <c r="AE56" s="28"/>
      <c r="AF56" s="28"/>
      <c r="AG56" s="28"/>
      <c r="AH56" s="28"/>
      <c r="AI56" s="28"/>
      <c r="AJ56" s="28"/>
      <c r="AK56" s="28"/>
      <c r="AL56" s="28"/>
      <c r="AM56" s="28"/>
      <c r="AN56" s="28"/>
      <c r="AO56" s="56"/>
      <c r="AP56" s="28"/>
      <c r="AQ56" s="25"/>
    </row>
    <row r="57" spans="2:43" ht="13.5">
      <c r="B57" s="24"/>
      <c r="C57" s="28"/>
      <c r="D57" s="55"/>
      <c r="E57" s="28"/>
      <c r="F57" s="28"/>
      <c r="G57" s="28"/>
      <c r="H57" s="28"/>
      <c r="I57" s="28"/>
      <c r="J57" s="28"/>
      <c r="K57" s="28"/>
      <c r="L57" s="28"/>
      <c r="M57" s="28"/>
      <c r="N57" s="28"/>
      <c r="O57" s="28"/>
      <c r="P57" s="28"/>
      <c r="Q57" s="28"/>
      <c r="R57" s="28"/>
      <c r="S57" s="28"/>
      <c r="T57" s="28"/>
      <c r="U57" s="28"/>
      <c r="V57" s="28"/>
      <c r="W57" s="28"/>
      <c r="X57" s="28"/>
      <c r="Y57" s="28"/>
      <c r="Z57" s="56"/>
      <c r="AA57" s="28"/>
      <c r="AB57" s="28"/>
      <c r="AC57" s="55"/>
      <c r="AD57" s="28"/>
      <c r="AE57" s="28"/>
      <c r="AF57" s="28"/>
      <c r="AG57" s="28"/>
      <c r="AH57" s="28"/>
      <c r="AI57" s="28"/>
      <c r="AJ57" s="28"/>
      <c r="AK57" s="28"/>
      <c r="AL57" s="28"/>
      <c r="AM57" s="28"/>
      <c r="AN57" s="28"/>
      <c r="AO57" s="56"/>
      <c r="AP57" s="28"/>
      <c r="AQ57" s="25"/>
    </row>
    <row r="58" spans="2:43" s="1" customFormat="1">
      <c r="B58" s="37"/>
      <c r="C58" s="38"/>
      <c r="D58" s="57" t="s">
        <v>62</v>
      </c>
      <c r="E58" s="58"/>
      <c r="F58" s="58"/>
      <c r="G58" s="58"/>
      <c r="H58" s="58"/>
      <c r="I58" s="58"/>
      <c r="J58" s="58"/>
      <c r="K58" s="58"/>
      <c r="L58" s="58"/>
      <c r="M58" s="58"/>
      <c r="N58" s="58"/>
      <c r="O58" s="58"/>
      <c r="P58" s="58"/>
      <c r="Q58" s="58"/>
      <c r="R58" s="59" t="s">
        <v>63</v>
      </c>
      <c r="S58" s="58"/>
      <c r="T58" s="58"/>
      <c r="U58" s="58"/>
      <c r="V58" s="58"/>
      <c r="W58" s="58"/>
      <c r="X58" s="58"/>
      <c r="Y58" s="58"/>
      <c r="Z58" s="60"/>
      <c r="AA58" s="38"/>
      <c r="AB58" s="38"/>
      <c r="AC58" s="57" t="s">
        <v>62</v>
      </c>
      <c r="AD58" s="58"/>
      <c r="AE58" s="58"/>
      <c r="AF58" s="58"/>
      <c r="AG58" s="58"/>
      <c r="AH58" s="58"/>
      <c r="AI58" s="58"/>
      <c r="AJ58" s="58"/>
      <c r="AK58" s="58"/>
      <c r="AL58" s="58"/>
      <c r="AM58" s="59" t="s">
        <v>63</v>
      </c>
      <c r="AN58" s="58"/>
      <c r="AO58" s="60"/>
      <c r="AP58" s="38"/>
      <c r="AQ58" s="39"/>
    </row>
    <row r="59" spans="2:43" ht="13.5">
      <c r="B59" s="24"/>
      <c r="C59" s="28"/>
      <c r="D59" s="28"/>
      <c r="E59" s="28"/>
      <c r="F59" s="28"/>
      <c r="G59" s="28"/>
      <c r="H59" s="28"/>
      <c r="I59" s="28"/>
      <c r="J59" s="28"/>
      <c r="K59" s="28"/>
      <c r="L59" s="28"/>
      <c r="M59" s="28"/>
      <c r="N59" s="28"/>
      <c r="O59" s="28"/>
      <c r="P59" s="28"/>
      <c r="Q59" s="28"/>
      <c r="R59" s="28"/>
      <c r="S59" s="28"/>
      <c r="T59" s="28"/>
      <c r="U59" s="28"/>
      <c r="V59" s="28"/>
      <c r="W59" s="28"/>
      <c r="X59" s="28"/>
      <c r="Y59" s="28"/>
      <c r="Z59" s="28"/>
      <c r="AA59" s="28"/>
      <c r="AB59" s="28"/>
      <c r="AC59" s="28"/>
      <c r="AD59" s="28"/>
      <c r="AE59" s="28"/>
      <c r="AF59" s="28"/>
      <c r="AG59" s="28"/>
      <c r="AH59" s="28"/>
      <c r="AI59" s="28"/>
      <c r="AJ59" s="28"/>
      <c r="AK59" s="28"/>
      <c r="AL59" s="28"/>
      <c r="AM59" s="28"/>
      <c r="AN59" s="28"/>
      <c r="AO59" s="28"/>
      <c r="AP59" s="28"/>
      <c r="AQ59" s="25"/>
    </row>
    <row r="60" spans="2:43" s="1" customFormat="1">
      <c r="B60" s="37"/>
      <c r="C60" s="38"/>
      <c r="D60" s="52" t="s">
        <v>64</v>
      </c>
      <c r="E60" s="53"/>
      <c r="F60" s="53"/>
      <c r="G60" s="53"/>
      <c r="H60" s="53"/>
      <c r="I60" s="53"/>
      <c r="J60" s="53"/>
      <c r="K60" s="53"/>
      <c r="L60" s="53"/>
      <c r="M60" s="53"/>
      <c r="N60" s="53"/>
      <c r="O60" s="53"/>
      <c r="P60" s="53"/>
      <c r="Q60" s="53"/>
      <c r="R60" s="53"/>
      <c r="S60" s="53"/>
      <c r="T60" s="53"/>
      <c r="U60" s="53"/>
      <c r="V60" s="53"/>
      <c r="W60" s="53"/>
      <c r="X60" s="53"/>
      <c r="Y60" s="53"/>
      <c r="Z60" s="54"/>
      <c r="AA60" s="38"/>
      <c r="AB60" s="38"/>
      <c r="AC60" s="52" t="s">
        <v>65</v>
      </c>
      <c r="AD60" s="53"/>
      <c r="AE60" s="53"/>
      <c r="AF60" s="53"/>
      <c r="AG60" s="53"/>
      <c r="AH60" s="53"/>
      <c r="AI60" s="53"/>
      <c r="AJ60" s="53"/>
      <c r="AK60" s="53"/>
      <c r="AL60" s="53"/>
      <c r="AM60" s="53"/>
      <c r="AN60" s="53"/>
      <c r="AO60" s="54"/>
      <c r="AP60" s="38"/>
      <c r="AQ60" s="39"/>
    </row>
    <row r="61" spans="2:43" ht="13.5">
      <c r="B61" s="24"/>
      <c r="C61" s="28"/>
      <c r="D61" s="55"/>
      <c r="E61" s="28"/>
      <c r="F61" s="28"/>
      <c r="G61" s="28"/>
      <c r="H61" s="28"/>
      <c r="I61" s="28"/>
      <c r="J61" s="28"/>
      <c r="K61" s="28"/>
      <c r="L61" s="28"/>
      <c r="M61" s="28"/>
      <c r="N61" s="28"/>
      <c r="O61" s="28"/>
      <c r="P61" s="28"/>
      <c r="Q61" s="28"/>
      <c r="R61" s="28"/>
      <c r="S61" s="28"/>
      <c r="T61" s="28"/>
      <c r="U61" s="28"/>
      <c r="V61" s="28"/>
      <c r="W61" s="28"/>
      <c r="X61" s="28"/>
      <c r="Y61" s="28"/>
      <c r="Z61" s="56"/>
      <c r="AA61" s="28"/>
      <c r="AB61" s="28"/>
      <c r="AC61" s="55"/>
      <c r="AD61" s="28"/>
      <c r="AE61" s="28"/>
      <c r="AF61" s="28"/>
      <c r="AG61" s="28"/>
      <c r="AH61" s="28"/>
      <c r="AI61" s="28"/>
      <c r="AJ61" s="28"/>
      <c r="AK61" s="28"/>
      <c r="AL61" s="28"/>
      <c r="AM61" s="28"/>
      <c r="AN61" s="28"/>
      <c r="AO61" s="56"/>
      <c r="AP61" s="28"/>
      <c r="AQ61" s="25"/>
    </row>
    <row r="62" spans="2:43" ht="13.5">
      <c r="B62" s="24"/>
      <c r="C62" s="28"/>
      <c r="D62" s="55"/>
      <c r="E62" s="28"/>
      <c r="F62" s="28"/>
      <c r="G62" s="28"/>
      <c r="H62" s="28"/>
      <c r="I62" s="28"/>
      <c r="J62" s="28"/>
      <c r="K62" s="28"/>
      <c r="L62" s="28"/>
      <c r="M62" s="28"/>
      <c r="N62" s="28"/>
      <c r="O62" s="28"/>
      <c r="P62" s="28"/>
      <c r="Q62" s="28"/>
      <c r="R62" s="28"/>
      <c r="S62" s="28"/>
      <c r="T62" s="28"/>
      <c r="U62" s="28"/>
      <c r="V62" s="28"/>
      <c r="W62" s="28"/>
      <c r="X62" s="28"/>
      <c r="Y62" s="28"/>
      <c r="Z62" s="56"/>
      <c r="AA62" s="28"/>
      <c r="AB62" s="28"/>
      <c r="AC62" s="55"/>
      <c r="AD62" s="28"/>
      <c r="AE62" s="28"/>
      <c r="AF62" s="28"/>
      <c r="AG62" s="28"/>
      <c r="AH62" s="28"/>
      <c r="AI62" s="28"/>
      <c r="AJ62" s="28"/>
      <c r="AK62" s="28"/>
      <c r="AL62" s="28"/>
      <c r="AM62" s="28"/>
      <c r="AN62" s="28"/>
      <c r="AO62" s="56"/>
      <c r="AP62" s="28"/>
      <c r="AQ62" s="25"/>
    </row>
    <row r="63" spans="2:43" ht="13.5">
      <c r="B63" s="24"/>
      <c r="C63" s="28"/>
      <c r="D63" s="55"/>
      <c r="E63" s="28"/>
      <c r="F63" s="28"/>
      <c r="G63" s="28"/>
      <c r="H63" s="28"/>
      <c r="I63" s="28"/>
      <c r="J63" s="28"/>
      <c r="K63" s="28"/>
      <c r="L63" s="28"/>
      <c r="M63" s="28"/>
      <c r="N63" s="28"/>
      <c r="O63" s="28"/>
      <c r="P63" s="28"/>
      <c r="Q63" s="28"/>
      <c r="R63" s="28"/>
      <c r="S63" s="28"/>
      <c r="T63" s="28"/>
      <c r="U63" s="28"/>
      <c r="V63" s="28"/>
      <c r="W63" s="28"/>
      <c r="X63" s="28"/>
      <c r="Y63" s="28"/>
      <c r="Z63" s="56"/>
      <c r="AA63" s="28"/>
      <c r="AB63" s="28"/>
      <c r="AC63" s="55"/>
      <c r="AD63" s="28"/>
      <c r="AE63" s="28"/>
      <c r="AF63" s="28"/>
      <c r="AG63" s="28"/>
      <c r="AH63" s="28"/>
      <c r="AI63" s="28"/>
      <c r="AJ63" s="28"/>
      <c r="AK63" s="28"/>
      <c r="AL63" s="28"/>
      <c r="AM63" s="28"/>
      <c r="AN63" s="28"/>
      <c r="AO63" s="56"/>
      <c r="AP63" s="28"/>
      <c r="AQ63" s="25"/>
    </row>
    <row r="64" spans="2:43" ht="13.5">
      <c r="B64" s="24"/>
      <c r="C64" s="28"/>
      <c r="D64" s="55"/>
      <c r="E64" s="28"/>
      <c r="F64" s="28"/>
      <c r="G64" s="28"/>
      <c r="H64" s="28"/>
      <c r="I64" s="28"/>
      <c r="J64" s="28"/>
      <c r="K64" s="28"/>
      <c r="L64" s="28"/>
      <c r="M64" s="28"/>
      <c r="N64" s="28"/>
      <c r="O64" s="28"/>
      <c r="P64" s="28"/>
      <c r="Q64" s="28"/>
      <c r="R64" s="28"/>
      <c r="S64" s="28"/>
      <c r="T64" s="28"/>
      <c r="U64" s="28"/>
      <c r="V64" s="28"/>
      <c r="W64" s="28"/>
      <c r="X64" s="28"/>
      <c r="Y64" s="28"/>
      <c r="Z64" s="56"/>
      <c r="AA64" s="28"/>
      <c r="AB64" s="28"/>
      <c r="AC64" s="55"/>
      <c r="AD64" s="28"/>
      <c r="AE64" s="28"/>
      <c r="AF64" s="28"/>
      <c r="AG64" s="28"/>
      <c r="AH64" s="28"/>
      <c r="AI64" s="28"/>
      <c r="AJ64" s="28"/>
      <c r="AK64" s="28"/>
      <c r="AL64" s="28"/>
      <c r="AM64" s="28"/>
      <c r="AN64" s="28"/>
      <c r="AO64" s="56"/>
      <c r="AP64" s="28"/>
      <c r="AQ64" s="25"/>
    </row>
    <row r="65" spans="2:43" ht="13.5">
      <c r="B65" s="24"/>
      <c r="C65" s="28"/>
      <c r="D65" s="55"/>
      <c r="E65" s="28"/>
      <c r="F65" s="28"/>
      <c r="G65" s="28"/>
      <c r="H65" s="28"/>
      <c r="I65" s="28"/>
      <c r="J65" s="28"/>
      <c r="K65" s="28"/>
      <c r="L65" s="28"/>
      <c r="M65" s="28"/>
      <c r="N65" s="28"/>
      <c r="O65" s="28"/>
      <c r="P65" s="28"/>
      <c r="Q65" s="28"/>
      <c r="R65" s="28"/>
      <c r="S65" s="28"/>
      <c r="T65" s="28"/>
      <c r="U65" s="28"/>
      <c r="V65" s="28"/>
      <c r="W65" s="28"/>
      <c r="X65" s="28"/>
      <c r="Y65" s="28"/>
      <c r="Z65" s="56"/>
      <c r="AA65" s="28"/>
      <c r="AB65" s="28"/>
      <c r="AC65" s="55"/>
      <c r="AD65" s="28"/>
      <c r="AE65" s="28"/>
      <c r="AF65" s="28"/>
      <c r="AG65" s="28"/>
      <c r="AH65" s="28"/>
      <c r="AI65" s="28"/>
      <c r="AJ65" s="28"/>
      <c r="AK65" s="28"/>
      <c r="AL65" s="28"/>
      <c r="AM65" s="28"/>
      <c r="AN65" s="28"/>
      <c r="AO65" s="56"/>
      <c r="AP65" s="28"/>
      <c r="AQ65" s="25"/>
    </row>
    <row r="66" spans="2:43" ht="13.5">
      <c r="B66" s="24"/>
      <c r="C66" s="28"/>
      <c r="D66" s="55"/>
      <c r="E66" s="28"/>
      <c r="F66" s="28"/>
      <c r="G66" s="28"/>
      <c r="H66" s="28"/>
      <c r="I66" s="28"/>
      <c r="J66" s="28"/>
      <c r="K66" s="28"/>
      <c r="L66" s="28"/>
      <c r="M66" s="28"/>
      <c r="N66" s="28"/>
      <c r="O66" s="28"/>
      <c r="P66" s="28"/>
      <c r="Q66" s="28"/>
      <c r="R66" s="28"/>
      <c r="S66" s="28"/>
      <c r="T66" s="28"/>
      <c r="U66" s="28"/>
      <c r="V66" s="28"/>
      <c r="W66" s="28"/>
      <c r="X66" s="28"/>
      <c r="Y66" s="28"/>
      <c r="Z66" s="56"/>
      <c r="AA66" s="28"/>
      <c r="AB66" s="28"/>
      <c r="AC66" s="55"/>
      <c r="AD66" s="28"/>
      <c r="AE66" s="28"/>
      <c r="AF66" s="28"/>
      <c r="AG66" s="28"/>
      <c r="AH66" s="28"/>
      <c r="AI66" s="28"/>
      <c r="AJ66" s="28"/>
      <c r="AK66" s="28"/>
      <c r="AL66" s="28"/>
      <c r="AM66" s="28"/>
      <c r="AN66" s="28"/>
      <c r="AO66" s="56"/>
      <c r="AP66" s="28"/>
      <c r="AQ66" s="25"/>
    </row>
    <row r="67" spans="2:43" ht="13.5">
      <c r="B67" s="24"/>
      <c r="C67" s="28"/>
      <c r="D67" s="55"/>
      <c r="E67" s="28"/>
      <c r="F67" s="28"/>
      <c r="G67" s="28"/>
      <c r="H67" s="28"/>
      <c r="I67" s="28"/>
      <c r="J67" s="28"/>
      <c r="K67" s="28"/>
      <c r="L67" s="28"/>
      <c r="M67" s="28"/>
      <c r="N67" s="28"/>
      <c r="O67" s="28"/>
      <c r="P67" s="28"/>
      <c r="Q67" s="28"/>
      <c r="R67" s="28"/>
      <c r="S67" s="28"/>
      <c r="T67" s="28"/>
      <c r="U67" s="28"/>
      <c r="V67" s="28"/>
      <c r="W67" s="28"/>
      <c r="X67" s="28"/>
      <c r="Y67" s="28"/>
      <c r="Z67" s="56"/>
      <c r="AA67" s="28"/>
      <c r="AB67" s="28"/>
      <c r="AC67" s="55"/>
      <c r="AD67" s="28"/>
      <c r="AE67" s="28"/>
      <c r="AF67" s="28"/>
      <c r="AG67" s="28"/>
      <c r="AH67" s="28"/>
      <c r="AI67" s="28"/>
      <c r="AJ67" s="28"/>
      <c r="AK67" s="28"/>
      <c r="AL67" s="28"/>
      <c r="AM67" s="28"/>
      <c r="AN67" s="28"/>
      <c r="AO67" s="56"/>
      <c r="AP67" s="28"/>
      <c r="AQ67" s="25"/>
    </row>
    <row r="68" spans="2:43" ht="13.5">
      <c r="B68" s="24"/>
      <c r="C68" s="28"/>
      <c r="D68" s="55"/>
      <c r="E68" s="28"/>
      <c r="F68" s="28"/>
      <c r="G68" s="28"/>
      <c r="H68" s="28"/>
      <c r="I68" s="28"/>
      <c r="J68" s="28"/>
      <c r="K68" s="28"/>
      <c r="L68" s="28"/>
      <c r="M68" s="28"/>
      <c r="N68" s="28"/>
      <c r="O68" s="28"/>
      <c r="P68" s="28"/>
      <c r="Q68" s="28"/>
      <c r="R68" s="28"/>
      <c r="S68" s="28"/>
      <c r="T68" s="28"/>
      <c r="U68" s="28"/>
      <c r="V68" s="28"/>
      <c r="W68" s="28"/>
      <c r="X68" s="28"/>
      <c r="Y68" s="28"/>
      <c r="Z68" s="56"/>
      <c r="AA68" s="28"/>
      <c r="AB68" s="28"/>
      <c r="AC68" s="55"/>
      <c r="AD68" s="28"/>
      <c r="AE68" s="28"/>
      <c r="AF68" s="28"/>
      <c r="AG68" s="28"/>
      <c r="AH68" s="28"/>
      <c r="AI68" s="28"/>
      <c r="AJ68" s="28"/>
      <c r="AK68" s="28"/>
      <c r="AL68" s="28"/>
      <c r="AM68" s="28"/>
      <c r="AN68" s="28"/>
      <c r="AO68" s="56"/>
      <c r="AP68" s="28"/>
      <c r="AQ68" s="25"/>
    </row>
    <row r="69" spans="2:43" s="1" customFormat="1">
      <c r="B69" s="37"/>
      <c r="C69" s="38"/>
      <c r="D69" s="57" t="s">
        <v>62</v>
      </c>
      <c r="E69" s="58"/>
      <c r="F69" s="58"/>
      <c r="G69" s="58"/>
      <c r="H69" s="58"/>
      <c r="I69" s="58"/>
      <c r="J69" s="58"/>
      <c r="K69" s="58"/>
      <c r="L69" s="58"/>
      <c r="M69" s="58"/>
      <c r="N69" s="58"/>
      <c r="O69" s="58"/>
      <c r="P69" s="58"/>
      <c r="Q69" s="58"/>
      <c r="R69" s="59" t="s">
        <v>63</v>
      </c>
      <c r="S69" s="58"/>
      <c r="T69" s="58"/>
      <c r="U69" s="58"/>
      <c r="V69" s="58"/>
      <c r="W69" s="58"/>
      <c r="X69" s="58"/>
      <c r="Y69" s="58"/>
      <c r="Z69" s="60"/>
      <c r="AA69" s="38"/>
      <c r="AB69" s="38"/>
      <c r="AC69" s="57" t="s">
        <v>62</v>
      </c>
      <c r="AD69" s="58"/>
      <c r="AE69" s="58"/>
      <c r="AF69" s="58"/>
      <c r="AG69" s="58"/>
      <c r="AH69" s="58"/>
      <c r="AI69" s="58"/>
      <c r="AJ69" s="58"/>
      <c r="AK69" s="58"/>
      <c r="AL69" s="58"/>
      <c r="AM69" s="59" t="s">
        <v>63</v>
      </c>
      <c r="AN69" s="58"/>
      <c r="AO69" s="60"/>
      <c r="AP69" s="38"/>
      <c r="AQ69" s="39"/>
    </row>
    <row r="70" spans="2:43" s="1" customFormat="1" ht="6.95" customHeight="1">
      <c r="B70" s="37"/>
      <c r="C70" s="38"/>
      <c r="D70" s="38"/>
      <c r="E70" s="38"/>
      <c r="F70" s="38"/>
      <c r="G70" s="38"/>
      <c r="H70" s="38"/>
      <c r="I70" s="38"/>
      <c r="J70" s="38"/>
      <c r="K70" s="38"/>
      <c r="L70" s="38"/>
      <c r="M70" s="38"/>
      <c r="N70" s="38"/>
      <c r="O70" s="38"/>
      <c r="P70" s="38"/>
      <c r="Q70" s="38"/>
      <c r="R70" s="38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  <c r="AF70" s="38"/>
      <c r="AG70" s="38"/>
      <c r="AH70" s="38"/>
      <c r="AI70" s="38"/>
      <c r="AJ70" s="38"/>
      <c r="AK70" s="38"/>
      <c r="AL70" s="38"/>
      <c r="AM70" s="38"/>
      <c r="AN70" s="38"/>
      <c r="AO70" s="38"/>
      <c r="AP70" s="38"/>
      <c r="AQ70" s="39"/>
    </row>
    <row r="71" spans="2:43" s="1" customFormat="1" ht="6.95" customHeight="1">
      <c r="B71" s="61"/>
      <c r="C71" s="62"/>
      <c r="D71" s="62"/>
      <c r="E71" s="62"/>
      <c r="F71" s="62"/>
      <c r="G71" s="62"/>
      <c r="H71" s="62"/>
      <c r="I71" s="62"/>
      <c r="J71" s="62"/>
      <c r="K71" s="62"/>
      <c r="L71" s="62"/>
      <c r="M71" s="62"/>
      <c r="N71" s="62"/>
      <c r="O71" s="62"/>
      <c r="P71" s="62"/>
      <c r="Q71" s="62"/>
      <c r="R71" s="62"/>
      <c r="S71" s="62"/>
      <c r="T71" s="62"/>
      <c r="U71" s="62"/>
      <c r="V71" s="62"/>
      <c r="W71" s="62"/>
      <c r="X71" s="62"/>
      <c r="Y71" s="62"/>
      <c r="Z71" s="62"/>
      <c r="AA71" s="62"/>
      <c r="AB71" s="62"/>
      <c r="AC71" s="62"/>
      <c r="AD71" s="62"/>
      <c r="AE71" s="62"/>
      <c r="AF71" s="62"/>
      <c r="AG71" s="62"/>
      <c r="AH71" s="62"/>
      <c r="AI71" s="62"/>
      <c r="AJ71" s="62"/>
      <c r="AK71" s="62"/>
      <c r="AL71" s="62"/>
      <c r="AM71" s="62"/>
      <c r="AN71" s="62"/>
      <c r="AO71" s="62"/>
      <c r="AP71" s="62"/>
      <c r="AQ71" s="63"/>
    </row>
    <row r="75" spans="2:43" s="1" customFormat="1" ht="6.95" customHeight="1">
      <c r="B75" s="64"/>
      <c r="C75" s="65"/>
      <c r="D75" s="65"/>
      <c r="E75" s="65"/>
      <c r="F75" s="65"/>
      <c r="G75" s="65"/>
      <c r="H75" s="65"/>
      <c r="I75" s="65"/>
      <c r="J75" s="65"/>
      <c r="K75" s="65"/>
      <c r="L75" s="65"/>
      <c r="M75" s="65"/>
      <c r="N75" s="65"/>
      <c r="O75" s="65"/>
      <c r="P75" s="65"/>
      <c r="Q75" s="65"/>
      <c r="R75" s="65"/>
      <c r="S75" s="65"/>
      <c r="T75" s="65"/>
      <c r="U75" s="65"/>
      <c r="V75" s="65"/>
      <c r="W75" s="65"/>
      <c r="X75" s="65"/>
      <c r="Y75" s="65"/>
      <c r="Z75" s="65"/>
      <c r="AA75" s="65"/>
      <c r="AB75" s="65"/>
      <c r="AC75" s="65"/>
      <c r="AD75" s="65"/>
      <c r="AE75" s="65"/>
      <c r="AF75" s="65"/>
      <c r="AG75" s="65"/>
      <c r="AH75" s="65"/>
      <c r="AI75" s="65"/>
      <c r="AJ75" s="65"/>
      <c r="AK75" s="65"/>
      <c r="AL75" s="65"/>
      <c r="AM75" s="65"/>
      <c r="AN75" s="65"/>
      <c r="AO75" s="65"/>
      <c r="AP75" s="65"/>
      <c r="AQ75" s="66"/>
    </row>
    <row r="76" spans="2:43" s="1" customFormat="1" ht="36.950000000000003" customHeight="1">
      <c r="B76" s="37"/>
      <c r="C76" s="204" t="s">
        <v>66</v>
      </c>
      <c r="D76" s="205"/>
      <c r="E76" s="205"/>
      <c r="F76" s="205"/>
      <c r="G76" s="205"/>
      <c r="H76" s="205"/>
      <c r="I76" s="205"/>
      <c r="J76" s="205"/>
      <c r="K76" s="205"/>
      <c r="L76" s="205"/>
      <c r="M76" s="205"/>
      <c r="N76" s="205"/>
      <c r="O76" s="205"/>
      <c r="P76" s="205"/>
      <c r="Q76" s="205"/>
      <c r="R76" s="205"/>
      <c r="S76" s="205"/>
      <c r="T76" s="205"/>
      <c r="U76" s="205"/>
      <c r="V76" s="205"/>
      <c r="W76" s="205"/>
      <c r="X76" s="205"/>
      <c r="Y76" s="205"/>
      <c r="Z76" s="205"/>
      <c r="AA76" s="205"/>
      <c r="AB76" s="205"/>
      <c r="AC76" s="205"/>
      <c r="AD76" s="205"/>
      <c r="AE76" s="205"/>
      <c r="AF76" s="205"/>
      <c r="AG76" s="205"/>
      <c r="AH76" s="205"/>
      <c r="AI76" s="205"/>
      <c r="AJ76" s="205"/>
      <c r="AK76" s="205"/>
      <c r="AL76" s="205"/>
      <c r="AM76" s="205"/>
      <c r="AN76" s="205"/>
      <c r="AO76" s="205"/>
      <c r="AP76" s="205"/>
      <c r="AQ76" s="39"/>
    </row>
    <row r="77" spans="2:43" s="3" customFormat="1" ht="14.45" customHeight="1">
      <c r="B77" s="67"/>
      <c r="C77" s="32" t="s">
        <v>16</v>
      </c>
      <c r="D77" s="68"/>
      <c r="E77" s="68"/>
      <c r="F77" s="68"/>
      <c r="G77" s="68"/>
      <c r="H77" s="68"/>
      <c r="I77" s="68"/>
      <c r="J77" s="68"/>
      <c r="K77" s="68"/>
      <c r="L77" s="68" t="str">
        <f>K5</f>
        <v>ART-0712</v>
      </c>
      <c r="M77" s="68"/>
      <c r="N77" s="68"/>
      <c r="O77" s="68"/>
      <c r="P77" s="68"/>
      <c r="Q77" s="68"/>
      <c r="R77" s="68"/>
      <c r="S77" s="68"/>
      <c r="T77" s="68"/>
      <c r="U77" s="68"/>
      <c r="V77" s="68"/>
      <c r="W77" s="68"/>
      <c r="X77" s="68"/>
      <c r="Y77" s="68"/>
      <c r="Z77" s="68"/>
      <c r="AA77" s="68"/>
      <c r="AB77" s="68"/>
      <c r="AC77" s="68"/>
      <c r="AD77" s="68"/>
      <c r="AE77" s="68"/>
      <c r="AF77" s="68"/>
      <c r="AG77" s="68"/>
      <c r="AH77" s="68"/>
      <c r="AI77" s="68"/>
      <c r="AJ77" s="68"/>
      <c r="AK77" s="68"/>
      <c r="AL77" s="68"/>
      <c r="AM77" s="68"/>
      <c r="AN77" s="68"/>
      <c r="AO77" s="68"/>
      <c r="AP77" s="68"/>
      <c r="AQ77" s="69"/>
    </row>
    <row r="78" spans="2:43" s="4" customFormat="1" ht="36.950000000000003" customHeight="1">
      <c r="B78" s="70"/>
      <c r="C78" s="71" t="s">
        <v>19</v>
      </c>
      <c r="D78" s="72"/>
      <c r="E78" s="72"/>
      <c r="F78" s="72"/>
      <c r="G78" s="72"/>
      <c r="H78" s="72"/>
      <c r="I78" s="72"/>
      <c r="J78" s="72"/>
      <c r="K78" s="72"/>
      <c r="L78" s="224" t="str">
        <f>K6</f>
        <v>SŠ PTA Jihlava - demolice objektu údržby, Polenská</v>
      </c>
      <c r="M78" s="225"/>
      <c r="N78" s="225"/>
      <c r="O78" s="225"/>
      <c r="P78" s="225"/>
      <c r="Q78" s="225"/>
      <c r="R78" s="225"/>
      <c r="S78" s="225"/>
      <c r="T78" s="225"/>
      <c r="U78" s="225"/>
      <c r="V78" s="225"/>
      <c r="W78" s="225"/>
      <c r="X78" s="225"/>
      <c r="Y78" s="225"/>
      <c r="Z78" s="225"/>
      <c r="AA78" s="225"/>
      <c r="AB78" s="225"/>
      <c r="AC78" s="225"/>
      <c r="AD78" s="225"/>
      <c r="AE78" s="225"/>
      <c r="AF78" s="225"/>
      <c r="AG78" s="225"/>
      <c r="AH78" s="225"/>
      <c r="AI78" s="225"/>
      <c r="AJ78" s="225"/>
      <c r="AK78" s="225"/>
      <c r="AL78" s="225"/>
      <c r="AM78" s="225"/>
      <c r="AN78" s="225"/>
      <c r="AO78" s="225"/>
      <c r="AP78" s="72"/>
      <c r="AQ78" s="73"/>
    </row>
    <row r="79" spans="2:43" s="1" customFormat="1" ht="6.95" customHeight="1">
      <c r="B79" s="37"/>
      <c r="C79" s="38"/>
      <c r="D79" s="38"/>
      <c r="E79" s="38"/>
      <c r="F79" s="38"/>
      <c r="G79" s="38"/>
      <c r="H79" s="38"/>
      <c r="I79" s="38"/>
      <c r="J79" s="38"/>
      <c r="K79" s="38"/>
      <c r="L79" s="38"/>
      <c r="M79" s="38"/>
      <c r="N79" s="38"/>
      <c r="O79" s="38"/>
      <c r="P79" s="38"/>
      <c r="Q79" s="38"/>
      <c r="R79" s="38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  <c r="AF79" s="38"/>
      <c r="AG79" s="38"/>
      <c r="AH79" s="38"/>
      <c r="AI79" s="38"/>
      <c r="AJ79" s="38"/>
      <c r="AK79" s="38"/>
      <c r="AL79" s="38"/>
      <c r="AM79" s="38"/>
      <c r="AN79" s="38"/>
      <c r="AO79" s="38"/>
      <c r="AP79" s="38"/>
      <c r="AQ79" s="39"/>
    </row>
    <row r="80" spans="2:43" s="1" customFormat="1">
      <c r="B80" s="37"/>
      <c r="C80" s="32" t="s">
        <v>27</v>
      </c>
      <c r="D80" s="38"/>
      <c r="E80" s="38"/>
      <c r="F80" s="38"/>
      <c r="G80" s="38"/>
      <c r="H80" s="38"/>
      <c r="I80" s="38"/>
      <c r="J80" s="38"/>
      <c r="K80" s="38"/>
      <c r="L80" s="74" t="str">
        <f>IF(K8="","",K8)</f>
        <v>Jihlava</v>
      </c>
      <c r="M80" s="38"/>
      <c r="N80" s="38"/>
      <c r="O80" s="38"/>
      <c r="P80" s="38"/>
      <c r="Q80" s="38"/>
      <c r="R80" s="38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  <c r="AF80" s="38"/>
      <c r="AG80" s="38"/>
      <c r="AH80" s="38"/>
      <c r="AI80" s="32" t="s">
        <v>29</v>
      </c>
      <c r="AJ80" s="38"/>
      <c r="AK80" s="38"/>
      <c r="AL80" s="38"/>
      <c r="AM80" s="75" t="str">
        <f>IF(AN8= "","",AN8)</f>
        <v>10. 7. 2016</v>
      </c>
      <c r="AN80" s="38"/>
      <c r="AO80" s="38"/>
      <c r="AP80" s="38"/>
      <c r="AQ80" s="39"/>
    </row>
    <row r="81" spans="1:89" s="1" customFormat="1" ht="6.95" customHeight="1">
      <c r="B81" s="37"/>
      <c r="C81" s="38"/>
      <c r="D81" s="38"/>
      <c r="E81" s="38"/>
      <c r="F81" s="38"/>
      <c r="G81" s="38"/>
      <c r="H81" s="38"/>
      <c r="I81" s="38"/>
      <c r="J81" s="38"/>
      <c r="K81" s="38"/>
      <c r="L81" s="38"/>
      <c r="M81" s="38"/>
      <c r="N81" s="38"/>
      <c r="O81" s="38"/>
      <c r="P81" s="38"/>
      <c r="Q81" s="38"/>
      <c r="R81" s="38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  <c r="AF81" s="38"/>
      <c r="AG81" s="38"/>
      <c r="AH81" s="38"/>
      <c r="AI81" s="38"/>
      <c r="AJ81" s="38"/>
      <c r="AK81" s="38"/>
      <c r="AL81" s="38"/>
      <c r="AM81" s="38"/>
      <c r="AN81" s="38"/>
      <c r="AO81" s="38"/>
      <c r="AP81" s="38"/>
      <c r="AQ81" s="39"/>
    </row>
    <row r="82" spans="1:89" s="1" customFormat="1">
      <c r="B82" s="37"/>
      <c r="C82" s="32" t="s">
        <v>33</v>
      </c>
      <c r="D82" s="38"/>
      <c r="E82" s="38"/>
      <c r="F82" s="38"/>
      <c r="G82" s="38"/>
      <c r="H82" s="38"/>
      <c r="I82" s="38"/>
      <c r="J82" s="38"/>
      <c r="K82" s="38"/>
      <c r="L82" s="68" t="str">
        <f>IF(E11= "","",E11)</f>
        <v>Kraj Výsočina, Žižkova 57, Jihlava</v>
      </c>
      <c r="M82" s="38"/>
      <c r="N82" s="38"/>
      <c r="O82" s="38"/>
      <c r="P82" s="38"/>
      <c r="Q82" s="38"/>
      <c r="R82" s="38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  <c r="AF82" s="38"/>
      <c r="AG82" s="38"/>
      <c r="AH82" s="38"/>
      <c r="AI82" s="32" t="s">
        <v>40</v>
      </c>
      <c r="AJ82" s="38"/>
      <c r="AK82" s="38"/>
      <c r="AL82" s="38"/>
      <c r="AM82" s="226" t="str">
        <f>IF(E17="","",E17)</f>
        <v>Artprojekt Jihlava spol. s r.o.</v>
      </c>
      <c r="AN82" s="226"/>
      <c r="AO82" s="226"/>
      <c r="AP82" s="226"/>
      <c r="AQ82" s="39"/>
      <c r="AS82" s="227" t="s">
        <v>67</v>
      </c>
      <c r="AT82" s="228"/>
      <c r="AU82" s="76"/>
      <c r="AV82" s="76"/>
      <c r="AW82" s="76"/>
      <c r="AX82" s="76"/>
      <c r="AY82" s="76"/>
      <c r="AZ82" s="76"/>
      <c r="BA82" s="76"/>
      <c r="BB82" s="76"/>
      <c r="BC82" s="76"/>
      <c r="BD82" s="77"/>
    </row>
    <row r="83" spans="1:89" s="1" customFormat="1">
      <c r="B83" s="37"/>
      <c r="C83" s="32" t="s">
        <v>38</v>
      </c>
      <c r="D83" s="38"/>
      <c r="E83" s="38"/>
      <c r="F83" s="38"/>
      <c r="G83" s="38"/>
      <c r="H83" s="38"/>
      <c r="I83" s="38"/>
      <c r="J83" s="38"/>
      <c r="K83" s="38"/>
      <c r="L83" s="68" t="str">
        <f>IF(E14= "Vyplň údaj","",E14)</f>
        <v/>
      </c>
      <c r="M83" s="38"/>
      <c r="N83" s="38"/>
      <c r="O83" s="38"/>
      <c r="P83" s="38"/>
      <c r="Q83" s="38"/>
      <c r="R83" s="38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  <c r="AF83" s="38"/>
      <c r="AG83" s="38"/>
      <c r="AH83" s="38"/>
      <c r="AI83" s="32" t="s">
        <v>43</v>
      </c>
      <c r="AJ83" s="38"/>
      <c r="AK83" s="38"/>
      <c r="AL83" s="38"/>
      <c r="AM83" s="226" t="str">
        <f>IF(E20="","",E20)</f>
        <v xml:space="preserve"> </v>
      </c>
      <c r="AN83" s="226"/>
      <c r="AO83" s="226"/>
      <c r="AP83" s="226"/>
      <c r="AQ83" s="39"/>
      <c r="AS83" s="229"/>
      <c r="AT83" s="230"/>
      <c r="AU83" s="78"/>
      <c r="AV83" s="78"/>
      <c r="AW83" s="78"/>
      <c r="AX83" s="78"/>
      <c r="AY83" s="78"/>
      <c r="AZ83" s="78"/>
      <c r="BA83" s="78"/>
      <c r="BB83" s="78"/>
      <c r="BC83" s="78"/>
      <c r="BD83" s="79"/>
    </row>
    <row r="84" spans="1:89" s="1" customFormat="1" ht="10.9" customHeight="1">
      <c r="B84" s="37"/>
      <c r="C84" s="38"/>
      <c r="D84" s="38"/>
      <c r="E84" s="38"/>
      <c r="F84" s="38"/>
      <c r="G84" s="38"/>
      <c r="H84" s="38"/>
      <c r="I84" s="38"/>
      <c r="J84" s="38"/>
      <c r="K84" s="38"/>
      <c r="L84" s="38"/>
      <c r="M84" s="38"/>
      <c r="N84" s="38"/>
      <c r="O84" s="38"/>
      <c r="P84" s="38"/>
      <c r="Q84" s="38"/>
      <c r="R84" s="38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  <c r="AF84" s="38"/>
      <c r="AG84" s="38"/>
      <c r="AH84" s="38"/>
      <c r="AI84" s="38"/>
      <c r="AJ84" s="38"/>
      <c r="AK84" s="38"/>
      <c r="AL84" s="38"/>
      <c r="AM84" s="38"/>
      <c r="AN84" s="38"/>
      <c r="AO84" s="38"/>
      <c r="AP84" s="38"/>
      <c r="AQ84" s="39"/>
      <c r="AS84" s="231"/>
      <c r="AT84" s="232"/>
      <c r="AU84" s="38"/>
      <c r="AV84" s="38"/>
      <c r="AW84" s="38"/>
      <c r="AX84" s="38"/>
      <c r="AY84" s="38"/>
      <c r="AZ84" s="38"/>
      <c r="BA84" s="38"/>
      <c r="BB84" s="38"/>
      <c r="BC84" s="38"/>
      <c r="BD84" s="80"/>
    </row>
    <row r="85" spans="1:89" s="1" customFormat="1" ht="29.25" customHeight="1">
      <c r="B85" s="37"/>
      <c r="C85" s="233" t="s">
        <v>68</v>
      </c>
      <c r="D85" s="234"/>
      <c r="E85" s="234"/>
      <c r="F85" s="234"/>
      <c r="G85" s="234"/>
      <c r="H85" s="81"/>
      <c r="I85" s="235" t="s">
        <v>69</v>
      </c>
      <c r="J85" s="234"/>
      <c r="K85" s="234"/>
      <c r="L85" s="234"/>
      <c r="M85" s="234"/>
      <c r="N85" s="234"/>
      <c r="O85" s="234"/>
      <c r="P85" s="234"/>
      <c r="Q85" s="234"/>
      <c r="R85" s="234"/>
      <c r="S85" s="234"/>
      <c r="T85" s="234"/>
      <c r="U85" s="234"/>
      <c r="V85" s="234"/>
      <c r="W85" s="234"/>
      <c r="X85" s="234"/>
      <c r="Y85" s="234"/>
      <c r="Z85" s="234"/>
      <c r="AA85" s="234"/>
      <c r="AB85" s="234"/>
      <c r="AC85" s="234"/>
      <c r="AD85" s="234"/>
      <c r="AE85" s="234"/>
      <c r="AF85" s="234"/>
      <c r="AG85" s="235" t="s">
        <v>70</v>
      </c>
      <c r="AH85" s="234"/>
      <c r="AI85" s="234"/>
      <c r="AJ85" s="234"/>
      <c r="AK85" s="234"/>
      <c r="AL85" s="234"/>
      <c r="AM85" s="234"/>
      <c r="AN85" s="235" t="s">
        <v>71</v>
      </c>
      <c r="AO85" s="234"/>
      <c r="AP85" s="236"/>
      <c r="AQ85" s="39"/>
      <c r="AS85" s="82" t="s">
        <v>72</v>
      </c>
      <c r="AT85" s="83" t="s">
        <v>73</v>
      </c>
      <c r="AU85" s="83" t="s">
        <v>74</v>
      </c>
      <c r="AV85" s="83" t="s">
        <v>75</v>
      </c>
      <c r="AW85" s="83" t="s">
        <v>76</v>
      </c>
      <c r="AX85" s="83" t="s">
        <v>77</v>
      </c>
      <c r="AY85" s="83" t="s">
        <v>78</v>
      </c>
      <c r="AZ85" s="83" t="s">
        <v>79</v>
      </c>
      <c r="BA85" s="83" t="s">
        <v>80</v>
      </c>
      <c r="BB85" s="83" t="s">
        <v>81</v>
      </c>
      <c r="BC85" s="83" t="s">
        <v>82</v>
      </c>
      <c r="BD85" s="84" t="s">
        <v>83</v>
      </c>
    </row>
    <row r="86" spans="1:89" s="1" customFormat="1" ht="10.9" customHeight="1">
      <c r="B86" s="37"/>
      <c r="C86" s="38"/>
      <c r="D86" s="38"/>
      <c r="E86" s="38"/>
      <c r="F86" s="38"/>
      <c r="G86" s="38"/>
      <c r="H86" s="38"/>
      <c r="I86" s="38"/>
      <c r="J86" s="38"/>
      <c r="K86" s="38"/>
      <c r="L86" s="38"/>
      <c r="M86" s="38"/>
      <c r="N86" s="38"/>
      <c r="O86" s="38"/>
      <c r="P86" s="38"/>
      <c r="Q86" s="38"/>
      <c r="R86" s="38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F86" s="38"/>
      <c r="AG86" s="38"/>
      <c r="AH86" s="38"/>
      <c r="AI86" s="38"/>
      <c r="AJ86" s="38"/>
      <c r="AK86" s="38"/>
      <c r="AL86" s="38"/>
      <c r="AM86" s="38"/>
      <c r="AN86" s="38"/>
      <c r="AO86" s="38"/>
      <c r="AP86" s="38"/>
      <c r="AQ86" s="39"/>
      <c r="AS86" s="85"/>
      <c r="AT86" s="53"/>
      <c r="AU86" s="53"/>
      <c r="AV86" s="53"/>
      <c r="AW86" s="53"/>
      <c r="AX86" s="53"/>
      <c r="AY86" s="53"/>
      <c r="AZ86" s="53"/>
      <c r="BA86" s="53"/>
      <c r="BB86" s="53"/>
      <c r="BC86" s="53"/>
      <c r="BD86" s="54"/>
    </row>
    <row r="87" spans="1:89" s="4" customFormat="1" ht="32.450000000000003" customHeight="1">
      <c r="B87" s="70"/>
      <c r="C87" s="86" t="s">
        <v>84</v>
      </c>
      <c r="D87" s="87"/>
      <c r="E87" s="87"/>
      <c r="F87" s="87"/>
      <c r="G87" s="87"/>
      <c r="H87" s="87"/>
      <c r="I87" s="87"/>
      <c r="J87" s="87"/>
      <c r="K87" s="87"/>
      <c r="L87" s="87"/>
      <c r="M87" s="87"/>
      <c r="N87" s="87"/>
      <c r="O87" s="87"/>
      <c r="P87" s="87"/>
      <c r="Q87" s="87"/>
      <c r="R87" s="87"/>
      <c r="S87" s="87"/>
      <c r="T87" s="87"/>
      <c r="U87" s="87"/>
      <c r="V87" s="87"/>
      <c r="W87" s="87"/>
      <c r="X87" s="87"/>
      <c r="Y87" s="87"/>
      <c r="Z87" s="87"/>
      <c r="AA87" s="87"/>
      <c r="AB87" s="87"/>
      <c r="AC87" s="87"/>
      <c r="AD87" s="87"/>
      <c r="AE87" s="87"/>
      <c r="AF87" s="87"/>
      <c r="AG87" s="244">
        <f>ROUNDUP(AG88,2)</f>
        <v>0</v>
      </c>
      <c r="AH87" s="244"/>
      <c r="AI87" s="244"/>
      <c r="AJ87" s="244"/>
      <c r="AK87" s="244"/>
      <c r="AL87" s="244"/>
      <c r="AM87" s="244"/>
      <c r="AN87" s="245">
        <f>SUM(AG87,AT87)</f>
        <v>0</v>
      </c>
      <c r="AO87" s="245"/>
      <c r="AP87" s="245"/>
      <c r="AQ87" s="73"/>
      <c r="AS87" s="88">
        <f>ROUNDUP(AS88,2)</f>
        <v>0</v>
      </c>
      <c r="AT87" s="89">
        <f>ROUNDUP(SUM(AV87:AW87),1)</f>
        <v>0</v>
      </c>
      <c r="AU87" s="90">
        <f>ROUNDUP(AU88,5)</f>
        <v>0</v>
      </c>
      <c r="AV87" s="89">
        <f>ROUNDUP(AZ87*L31,1)</f>
        <v>0</v>
      </c>
      <c r="AW87" s="89">
        <f>ROUNDUP(BA87*L32,1)</f>
        <v>0</v>
      </c>
      <c r="AX87" s="89">
        <f>ROUNDUP(BB87*L31,1)</f>
        <v>0</v>
      </c>
      <c r="AY87" s="89">
        <f>ROUNDUP(BC87*L32,1)</f>
        <v>0</v>
      </c>
      <c r="AZ87" s="89">
        <f>ROUNDUP(AZ88,2)</f>
        <v>0</v>
      </c>
      <c r="BA87" s="89">
        <f>ROUNDUP(BA88,2)</f>
        <v>0</v>
      </c>
      <c r="BB87" s="89">
        <f>ROUNDUP(BB88,2)</f>
        <v>0</v>
      </c>
      <c r="BC87" s="89">
        <f>ROUNDUP(BC88,2)</f>
        <v>0</v>
      </c>
      <c r="BD87" s="91">
        <f>ROUNDUP(BD88,2)</f>
        <v>0</v>
      </c>
      <c r="BS87" s="92" t="s">
        <v>85</v>
      </c>
      <c r="BT87" s="92" t="s">
        <v>86</v>
      </c>
      <c r="BU87" s="93" t="s">
        <v>87</v>
      </c>
      <c r="BV87" s="92" t="s">
        <v>88</v>
      </c>
      <c r="BW87" s="92" t="s">
        <v>89</v>
      </c>
      <c r="BX87" s="92" t="s">
        <v>90</v>
      </c>
    </row>
    <row r="88" spans="1:89" s="5" customFormat="1" ht="37.5" customHeight="1">
      <c r="A88" s="94" t="s">
        <v>91</v>
      </c>
      <c r="B88" s="95"/>
      <c r="C88" s="96"/>
      <c r="D88" s="239" t="s">
        <v>92</v>
      </c>
      <c r="E88" s="239"/>
      <c r="F88" s="239"/>
      <c r="G88" s="239"/>
      <c r="H88" s="239"/>
      <c r="I88" s="97"/>
      <c r="J88" s="239" t="s">
        <v>93</v>
      </c>
      <c r="K88" s="239"/>
      <c r="L88" s="239"/>
      <c r="M88" s="239"/>
      <c r="N88" s="239"/>
      <c r="O88" s="239"/>
      <c r="P88" s="239"/>
      <c r="Q88" s="239"/>
      <c r="R88" s="239"/>
      <c r="S88" s="239"/>
      <c r="T88" s="239"/>
      <c r="U88" s="239"/>
      <c r="V88" s="239"/>
      <c r="W88" s="239"/>
      <c r="X88" s="239"/>
      <c r="Y88" s="239"/>
      <c r="Z88" s="239"/>
      <c r="AA88" s="239"/>
      <c r="AB88" s="239"/>
      <c r="AC88" s="239"/>
      <c r="AD88" s="239"/>
      <c r="AE88" s="239"/>
      <c r="AF88" s="239"/>
      <c r="AG88" s="237">
        <f>'ART-07021 - Frézárna - úp...'!M30</f>
        <v>0</v>
      </c>
      <c r="AH88" s="238"/>
      <c r="AI88" s="238"/>
      <c r="AJ88" s="238"/>
      <c r="AK88" s="238"/>
      <c r="AL88" s="238"/>
      <c r="AM88" s="238"/>
      <c r="AN88" s="237">
        <f>SUM(AG88,AT88)</f>
        <v>0</v>
      </c>
      <c r="AO88" s="238"/>
      <c r="AP88" s="238"/>
      <c r="AQ88" s="98"/>
      <c r="AS88" s="99">
        <f>'ART-07021 - Frézárna - úp...'!M28</f>
        <v>0</v>
      </c>
      <c r="AT88" s="100">
        <f>ROUNDUP(SUM(AV88:AW88),1)</f>
        <v>0</v>
      </c>
      <c r="AU88" s="101">
        <f>'ART-07021 - Frézárna - úp...'!W135</f>
        <v>0</v>
      </c>
      <c r="AV88" s="100">
        <f>'ART-07021 - Frézárna - úp...'!M32</f>
        <v>0</v>
      </c>
      <c r="AW88" s="100">
        <f>'ART-07021 - Frézárna - úp...'!M33</f>
        <v>0</v>
      </c>
      <c r="AX88" s="100">
        <f>'ART-07021 - Frézárna - úp...'!M34</f>
        <v>0</v>
      </c>
      <c r="AY88" s="100">
        <f>'ART-07021 - Frézárna - úp...'!M35</f>
        <v>0</v>
      </c>
      <c r="AZ88" s="100">
        <f>'ART-07021 - Frézárna - úp...'!H32</f>
        <v>0</v>
      </c>
      <c r="BA88" s="100">
        <f>'ART-07021 - Frézárna - úp...'!H33</f>
        <v>0</v>
      </c>
      <c r="BB88" s="100">
        <f>'ART-07021 - Frézárna - úp...'!H34</f>
        <v>0</v>
      </c>
      <c r="BC88" s="100">
        <f>'ART-07021 - Frézárna - úp...'!H35</f>
        <v>0</v>
      </c>
      <c r="BD88" s="102">
        <f>'ART-07021 - Frézárna - úp...'!H36</f>
        <v>0</v>
      </c>
      <c r="BT88" s="103" t="s">
        <v>26</v>
      </c>
      <c r="BV88" s="103" t="s">
        <v>88</v>
      </c>
      <c r="BW88" s="103" t="s">
        <v>94</v>
      </c>
      <c r="BX88" s="103" t="s">
        <v>89</v>
      </c>
    </row>
    <row r="89" spans="1:89" ht="13.5">
      <c r="B89" s="24"/>
      <c r="C89" s="28"/>
      <c r="D89" s="28"/>
      <c r="E89" s="28"/>
      <c r="F89" s="28"/>
      <c r="G89" s="28"/>
      <c r="H89" s="28"/>
      <c r="I89" s="28"/>
      <c r="J89" s="28"/>
      <c r="K89" s="28"/>
      <c r="L89" s="28"/>
      <c r="M89" s="28"/>
      <c r="N89" s="28"/>
      <c r="O89" s="28"/>
      <c r="P89" s="28"/>
      <c r="Q89" s="28"/>
      <c r="R89" s="28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  <c r="AD89" s="28"/>
      <c r="AE89" s="28"/>
      <c r="AF89" s="28"/>
      <c r="AG89" s="28"/>
      <c r="AH89" s="28"/>
      <c r="AI89" s="28"/>
      <c r="AJ89" s="28"/>
      <c r="AK89" s="28"/>
      <c r="AL89" s="28"/>
      <c r="AM89" s="28"/>
      <c r="AN89" s="28"/>
      <c r="AO89" s="28"/>
      <c r="AP89" s="28"/>
      <c r="AQ89" s="25"/>
    </row>
    <row r="90" spans="1:89" s="1" customFormat="1" ht="30" customHeight="1">
      <c r="B90" s="37"/>
      <c r="C90" s="86" t="s">
        <v>95</v>
      </c>
      <c r="D90" s="38"/>
      <c r="E90" s="38"/>
      <c r="F90" s="38"/>
      <c r="G90" s="38"/>
      <c r="H90" s="38"/>
      <c r="I90" s="38"/>
      <c r="J90" s="38"/>
      <c r="K90" s="38"/>
      <c r="L90" s="38"/>
      <c r="M90" s="38"/>
      <c r="N90" s="38"/>
      <c r="O90" s="38"/>
      <c r="P90" s="38"/>
      <c r="Q90" s="38"/>
      <c r="R90" s="38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F90" s="38"/>
      <c r="AG90" s="245">
        <f>ROUNDUP(SUM(AG91:AG103),2)</f>
        <v>0</v>
      </c>
      <c r="AH90" s="245"/>
      <c r="AI90" s="245"/>
      <c r="AJ90" s="245"/>
      <c r="AK90" s="245"/>
      <c r="AL90" s="245"/>
      <c r="AM90" s="245"/>
      <c r="AN90" s="245">
        <f>ROUNDUP(SUM(AN91:AN103),2)</f>
        <v>0</v>
      </c>
      <c r="AO90" s="245"/>
      <c r="AP90" s="245"/>
      <c r="AQ90" s="39"/>
      <c r="AS90" s="82" t="s">
        <v>96</v>
      </c>
      <c r="AT90" s="83" t="s">
        <v>97</v>
      </c>
      <c r="AU90" s="83" t="s">
        <v>50</v>
      </c>
      <c r="AV90" s="84" t="s">
        <v>73</v>
      </c>
    </row>
    <row r="91" spans="1:89" s="1" customFormat="1" ht="19.899999999999999" customHeight="1">
      <c r="B91" s="37"/>
      <c r="C91" s="38"/>
      <c r="D91" s="104" t="s">
        <v>98</v>
      </c>
      <c r="E91" s="38"/>
      <c r="F91" s="38"/>
      <c r="G91" s="38"/>
      <c r="H91" s="38"/>
      <c r="I91" s="38"/>
      <c r="J91" s="38"/>
      <c r="K91" s="38"/>
      <c r="L91" s="38"/>
      <c r="M91" s="38"/>
      <c r="N91" s="38"/>
      <c r="O91" s="38"/>
      <c r="P91" s="38"/>
      <c r="Q91" s="38"/>
      <c r="R91" s="38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F91" s="38"/>
      <c r="AG91" s="240">
        <f>ROUNDUP(AG87*AS91,2)</f>
        <v>0</v>
      </c>
      <c r="AH91" s="241"/>
      <c r="AI91" s="241"/>
      <c r="AJ91" s="241"/>
      <c r="AK91" s="241"/>
      <c r="AL91" s="241"/>
      <c r="AM91" s="241"/>
      <c r="AN91" s="241">
        <f t="shared" ref="AN91:AN100" si="0">ROUNDUP(AG91+AV91,2)</f>
        <v>0</v>
      </c>
      <c r="AO91" s="241"/>
      <c r="AP91" s="241"/>
      <c r="AQ91" s="39"/>
      <c r="AS91" s="105">
        <v>0</v>
      </c>
      <c r="AT91" s="106" t="s">
        <v>99</v>
      </c>
      <c r="AU91" s="106" t="s">
        <v>51</v>
      </c>
      <c r="AV91" s="107">
        <f>ROUNDUP(IF(AU91="základní",AG91*L31,IF(AU91="snížená",AG91*L32,0)),2)</f>
        <v>0</v>
      </c>
      <c r="BV91" s="20" t="s">
        <v>100</v>
      </c>
      <c r="BY91" s="108">
        <f t="shared" ref="BY91:BY103" si="1">IF(AU91="základní",AV91,0)</f>
        <v>0</v>
      </c>
      <c r="BZ91" s="108">
        <f t="shared" ref="BZ91:BZ103" si="2">IF(AU91="snížená",AV91,0)</f>
        <v>0</v>
      </c>
      <c r="CA91" s="108">
        <v>0</v>
      </c>
      <c r="CB91" s="108">
        <v>0</v>
      </c>
      <c r="CC91" s="108">
        <v>0</v>
      </c>
      <c r="CD91" s="108">
        <f t="shared" ref="CD91:CD103" si="3">IF(AU91="základní",AG91,0)</f>
        <v>0</v>
      </c>
      <c r="CE91" s="108">
        <f t="shared" ref="CE91:CE103" si="4">IF(AU91="snížená",AG91,0)</f>
        <v>0</v>
      </c>
      <c r="CF91" s="108">
        <f t="shared" ref="CF91:CF103" si="5">IF(AU91="zákl. přenesená",AG91,0)</f>
        <v>0</v>
      </c>
      <c r="CG91" s="108">
        <f t="shared" ref="CG91:CG103" si="6">IF(AU91="sníž. přenesená",AG91,0)</f>
        <v>0</v>
      </c>
      <c r="CH91" s="108">
        <f t="shared" ref="CH91:CH103" si="7">IF(AU91="nulová",AG91,0)</f>
        <v>0</v>
      </c>
      <c r="CI91" s="20">
        <f t="shared" ref="CI91:CI103" si="8">IF(AU91="základní",1,IF(AU91="snížená",2,IF(AU91="zákl. přenesená",4,IF(AU91="sníž. přenesená",5,3))))</f>
        <v>1</v>
      </c>
      <c r="CJ91" s="20">
        <f>IF(AT91="stavební čast",1,IF(8891="investiční čast",2,3))</f>
        <v>1</v>
      </c>
      <c r="CK91" s="20" t="str">
        <f t="shared" ref="CK91:CK103" si="9">IF(D91="Vyplň vlastní","","x")</f>
        <v>x</v>
      </c>
    </row>
    <row r="92" spans="1:89" s="1" customFormat="1" ht="19.899999999999999" customHeight="1">
      <c r="B92" s="37"/>
      <c r="C92" s="38"/>
      <c r="D92" s="104" t="s">
        <v>101</v>
      </c>
      <c r="E92" s="38"/>
      <c r="F92" s="38"/>
      <c r="G92" s="38"/>
      <c r="H92" s="38"/>
      <c r="I92" s="38"/>
      <c r="J92" s="38"/>
      <c r="K92" s="38"/>
      <c r="L92" s="38"/>
      <c r="M92" s="38"/>
      <c r="N92" s="38"/>
      <c r="O92" s="38"/>
      <c r="P92" s="38"/>
      <c r="Q92" s="38"/>
      <c r="R92" s="38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F92" s="38"/>
      <c r="AG92" s="240">
        <f>ROUNDUP(AG87*AS92,2)</f>
        <v>0</v>
      </c>
      <c r="AH92" s="241"/>
      <c r="AI92" s="241"/>
      <c r="AJ92" s="241"/>
      <c r="AK92" s="241"/>
      <c r="AL92" s="241"/>
      <c r="AM92" s="241"/>
      <c r="AN92" s="241">
        <f t="shared" si="0"/>
        <v>0</v>
      </c>
      <c r="AO92" s="241"/>
      <c r="AP92" s="241"/>
      <c r="AQ92" s="39"/>
      <c r="AS92" s="109">
        <v>0</v>
      </c>
      <c r="AT92" s="110" t="s">
        <v>99</v>
      </c>
      <c r="AU92" s="110" t="s">
        <v>51</v>
      </c>
      <c r="AV92" s="111">
        <f>ROUNDUP(IF(AU92="základní",AG92*L31,IF(AU92="snížená",AG92*L32,0)),2)</f>
        <v>0</v>
      </c>
      <c r="BV92" s="20" t="s">
        <v>100</v>
      </c>
      <c r="BY92" s="108">
        <f t="shared" si="1"/>
        <v>0</v>
      </c>
      <c r="BZ92" s="108">
        <f t="shared" si="2"/>
        <v>0</v>
      </c>
      <c r="CA92" s="108">
        <v>0</v>
      </c>
      <c r="CB92" s="108">
        <v>0</v>
      </c>
      <c r="CC92" s="108">
        <v>0</v>
      </c>
      <c r="CD92" s="108">
        <f t="shared" si="3"/>
        <v>0</v>
      </c>
      <c r="CE92" s="108">
        <f t="shared" si="4"/>
        <v>0</v>
      </c>
      <c r="CF92" s="108">
        <f t="shared" si="5"/>
        <v>0</v>
      </c>
      <c r="CG92" s="108">
        <f t="shared" si="6"/>
        <v>0</v>
      </c>
      <c r="CH92" s="108">
        <f t="shared" si="7"/>
        <v>0</v>
      </c>
      <c r="CI92" s="20">
        <f t="shared" si="8"/>
        <v>1</v>
      </c>
      <c r="CJ92" s="20">
        <f>IF(AT92="stavební čast",1,IF(8892="investiční čast",2,3))</f>
        <v>1</v>
      </c>
      <c r="CK92" s="20" t="str">
        <f t="shared" si="9"/>
        <v>x</v>
      </c>
    </row>
    <row r="93" spans="1:89" s="1" customFormat="1" ht="19.899999999999999" customHeight="1">
      <c r="B93" s="37"/>
      <c r="C93" s="38"/>
      <c r="D93" s="104" t="s">
        <v>102</v>
      </c>
      <c r="E93" s="38"/>
      <c r="F93" s="38"/>
      <c r="G93" s="38"/>
      <c r="H93" s="38"/>
      <c r="I93" s="38"/>
      <c r="J93" s="38"/>
      <c r="K93" s="38"/>
      <c r="L93" s="38"/>
      <c r="M93" s="38"/>
      <c r="N93" s="38"/>
      <c r="O93" s="38"/>
      <c r="P93" s="38"/>
      <c r="Q93" s="38"/>
      <c r="R93" s="38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F93" s="38"/>
      <c r="AG93" s="240">
        <f>ROUNDUP(AG87*AS93,2)</f>
        <v>0</v>
      </c>
      <c r="AH93" s="241"/>
      <c r="AI93" s="241"/>
      <c r="AJ93" s="241"/>
      <c r="AK93" s="241"/>
      <c r="AL93" s="241"/>
      <c r="AM93" s="241"/>
      <c r="AN93" s="241">
        <f t="shared" si="0"/>
        <v>0</v>
      </c>
      <c r="AO93" s="241"/>
      <c r="AP93" s="241"/>
      <c r="AQ93" s="39"/>
      <c r="AS93" s="109">
        <v>0</v>
      </c>
      <c r="AT93" s="110" t="s">
        <v>99</v>
      </c>
      <c r="AU93" s="110" t="s">
        <v>51</v>
      </c>
      <c r="AV93" s="111">
        <f>ROUNDUP(IF(AU93="základní",AG93*L31,IF(AU93="snížená",AG93*L32,0)),2)</f>
        <v>0</v>
      </c>
      <c r="BV93" s="20" t="s">
        <v>100</v>
      </c>
      <c r="BY93" s="108">
        <f t="shared" si="1"/>
        <v>0</v>
      </c>
      <c r="BZ93" s="108">
        <f t="shared" si="2"/>
        <v>0</v>
      </c>
      <c r="CA93" s="108">
        <v>0</v>
      </c>
      <c r="CB93" s="108">
        <v>0</v>
      </c>
      <c r="CC93" s="108">
        <v>0</v>
      </c>
      <c r="CD93" s="108">
        <f t="shared" si="3"/>
        <v>0</v>
      </c>
      <c r="CE93" s="108">
        <f t="shared" si="4"/>
        <v>0</v>
      </c>
      <c r="CF93" s="108">
        <f t="shared" si="5"/>
        <v>0</v>
      </c>
      <c r="CG93" s="108">
        <f t="shared" si="6"/>
        <v>0</v>
      </c>
      <c r="CH93" s="108">
        <f t="shared" si="7"/>
        <v>0</v>
      </c>
      <c r="CI93" s="20">
        <f t="shared" si="8"/>
        <v>1</v>
      </c>
      <c r="CJ93" s="20">
        <f>IF(AT93="stavební čast",1,IF(8893="investiční čast",2,3))</f>
        <v>1</v>
      </c>
      <c r="CK93" s="20" t="str">
        <f t="shared" si="9"/>
        <v>x</v>
      </c>
    </row>
    <row r="94" spans="1:89" s="1" customFormat="1" ht="19.899999999999999" customHeight="1">
      <c r="B94" s="37"/>
      <c r="C94" s="38"/>
      <c r="D94" s="104" t="s">
        <v>103</v>
      </c>
      <c r="E94" s="38"/>
      <c r="F94" s="38"/>
      <c r="G94" s="38"/>
      <c r="H94" s="38"/>
      <c r="I94" s="38"/>
      <c r="J94" s="38"/>
      <c r="K94" s="38"/>
      <c r="L94" s="38"/>
      <c r="M94" s="38"/>
      <c r="N94" s="38"/>
      <c r="O94" s="38"/>
      <c r="P94" s="38"/>
      <c r="Q94" s="38"/>
      <c r="R94" s="38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F94" s="38"/>
      <c r="AG94" s="240">
        <f>ROUNDUP(AG87*AS94,2)</f>
        <v>0</v>
      </c>
      <c r="AH94" s="241"/>
      <c r="AI94" s="241"/>
      <c r="AJ94" s="241"/>
      <c r="AK94" s="241"/>
      <c r="AL94" s="241"/>
      <c r="AM94" s="241"/>
      <c r="AN94" s="241">
        <f t="shared" si="0"/>
        <v>0</v>
      </c>
      <c r="AO94" s="241"/>
      <c r="AP94" s="241"/>
      <c r="AQ94" s="39"/>
      <c r="AS94" s="109">
        <v>0</v>
      </c>
      <c r="AT94" s="110" t="s">
        <v>99</v>
      </c>
      <c r="AU94" s="110" t="s">
        <v>51</v>
      </c>
      <c r="AV94" s="111">
        <f>ROUNDUP(IF(AU94="základní",AG94*L31,IF(AU94="snížená",AG94*L32,0)),2)</f>
        <v>0</v>
      </c>
      <c r="BV94" s="20" t="s">
        <v>100</v>
      </c>
      <c r="BY94" s="108">
        <f t="shared" si="1"/>
        <v>0</v>
      </c>
      <c r="BZ94" s="108">
        <f t="shared" si="2"/>
        <v>0</v>
      </c>
      <c r="CA94" s="108">
        <v>0</v>
      </c>
      <c r="CB94" s="108">
        <v>0</v>
      </c>
      <c r="CC94" s="108">
        <v>0</v>
      </c>
      <c r="CD94" s="108">
        <f t="shared" si="3"/>
        <v>0</v>
      </c>
      <c r="CE94" s="108">
        <f t="shared" si="4"/>
        <v>0</v>
      </c>
      <c r="CF94" s="108">
        <f t="shared" si="5"/>
        <v>0</v>
      </c>
      <c r="CG94" s="108">
        <f t="shared" si="6"/>
        <v>0</v>
      </c>
      <c r="CH94" s="108">
        <f t="shared" si="7"/>
        <v>0</v>
      </c>
      <c r="CI94" s="20">
        <f t="shared" si="8"/>
        <v>1</v>
      </c>
      <c r="CJ94" s="20">
        <f>IF(AT94="stavební čast",1,IF(8894="investiční čast",2,3))</f>
        <v>1</v>
      </c>
      <c r="CK94" s="20" t="str">
        <f t="shared" si="9"/>
        <v>x</v>
      </c>
    </row>
    <row r="95" spans="1:89" s="1" customFormat="1" ht="19.899999999999999" customHeight="1">
      <c r="B95" s="37"/>
      <c r="C95" s="38"/>
      <c r="D95" s="104" t="s">
        <v>104</v>
      </c>
      <c r="E95" s="38"/>
      <c r="F95" s="38"/>
      <c r="G95" s="38"/>
      <c r="H95" s="38"/>
      <c r="I95" s="38"/>
      <c r="J95" s="38"/>
      <c r="K95" s="38"/>
      <c r="L95" s="38"/>
      <c r="M95" s="38"/>
      <c r="N95" s="38"/>
      <c r="O95" s="38"/>
      <c r="P95" s="38"/>
      <c r="Q95" s="38"/>
      <c r="R95" s="38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F95" s="38"/>
      <c r="AG95" s="240">
        <f>ROUNDUP(AG87*AS95,2)</f>
        <v>0</v>
      </c>
      <c r="AH95" s="241"/>
      <c r="AI95" s="241"/>
      <c r="AJ95" s="241"/>
      <c r="AK95" s="241"/>
      <c r="AL95" s="241"/>
      <c r="AM95" s="241"/>
      <c r="AN95" s="241">
        <f t="shared" si="0"/>
        <v>0</v>
      </c>
      <c r="AO95" s="241"/>
      <c r="AP95" s="241"/>
      <c r="AQ95" s="39"/>
      <c r="AS95" s="109">
        <v>0</v>
      </c>
      <c r="AT95" s="110" t="s">
        <v>99</v>
      </c>
      <c r="AU95" s="110" t="s">
        <v>51</v>
      </c>
      <c r="AV95" s="111">
        <f>ROUNDUP(IF(AU95="základní",AG95*L31,IF(AU95="snížená",AG95*L32,0)),2)</f>
        <v>0</v>
      </c>
      <c r="BV95" s="20" t="s">
        <v>100</v>
      </c>
      <c r="BY95" s="108">
        <f t="shared" si="1"/>
        <v>0</v>
      </c>
      <c r="BZ95" s="108">
        <f t="shared" si="2"/>
        <v>0</v>
      </c>
      <c r="CA95" s="108">
        <v>0</v>
      </c>
      <c r="CB95" s="108">
        <v>0</v>
      </c>
      <c r="CC95" s="108">
        <v>0</v>
      </c>
      <c r="CD95" s="108">
        <f t="shared" si="3"/>
        <v>0</v>
      </c>
      <c r="CE95" s="108">
        <f t="shared" si="4"/>
        <v>0</v>
      </c>
      <c r="CF95" s="108">
        <f t="shared" si="5"/>
        <v>0</v>
      </c>
      <c r="CG95" s="108">
        <f t="shared" si="6"/>
        <v>0</v>
      </c>
      <c r="CH95" s="108">
        <f t="shared" si="7"/>
        <v>0</v>
      </c>
      <c r="CI95" s="20">
        <f t="shared" si="8"/>
        <v>1</v>
      </c>
      <c r="CJ95" s="20">
        <f>IF(AT95="stavební čast",1,IF(8895="investiční čast",2,3))</f>
        <v>1</v>
      </c>
      <c r="CK95" s="20" t="str">
        <f t="shared" si="9"/>
        <v>x</v>
      </c>
    </row>
    <row r="96" spans="1:89" s="1" customFormat="1" ht="19.899999999999999" customHeight="1">
      <c r="B96" s="37"/>
      <c r="C96" s="38"/>
      <c r="D96" s="104" t="s">
        <v>105</v>
      </c>
      <c r="E96" s="38"/>
      <c r="F96" s="38"/>
      <c r="G96" s="38"/>
      <c r="H96" s="38"/>
      <c r="I96" s="38"/>
      <c r="J96" s="38"/>
      <c r="K96" s="38"/>
      <c r="L96" s="38"/>
      <c r="M96" s="38"/>
      <c r="N96" s="38"/>
      <c r="O96" s="38"/>
      <c r="P96" s="38"/>
      <c r="Q96" s="38"/>
      <c r="R96" s="38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F96" s="38"/>
      <c r="AG96" s="240">
        <f>ROUNDUP(AG87*AS96,2)</f>
        <v>0</v>
      </c>
      <c r="AH96" s="241"/>
      <c r="AI96" s="241"/>
      <c r="AJ96" s="241"/>
      <c r="AK96" s="241"/>
      <c r="AL96" s="241"/>
      <c r="AM96" s="241"/>
      <c r="AN96" s="241">
        <f t="shared" si="0"/>
        <v>0</v>
      </c>
      <c r="AO96" s="241"/>
      <c r="AP96" s="241"/>
      <c r="AQ96" s="39"/>
      <c r="AS96" s="109">
        <v>0</v>
      </c>
      <c r="AT96" s="110" t="s">
        <v>99</v>
      </c>
      <c r="AU96" s="110" t="s">
        <v>51</v>
      </c>
      <c r="AV96" s="111">
        <f>ROUNDUP(IF(AU96="základní",AG96*L31,IF(AU96="snížená",AG96*L32,0)),2)</f>
        <v>0</v>
      </c>
      <c r="BV96" s="20" t="s">
        <v>100</v>
      </c>
      <c r="BY96" s="108">
        <f t="shared" si="1"/>
        <v>0</v>
      </c>
      <c r="BZ96" s="108">
        <f t="shared" si="2"/>
        <v>0</v>
      </c>
      <c r="CA96" s="108">
        <v>0</v>
      </c>
      <c r="CB96" s="108">
        <v>0</v>
      </c>
      <c r="CC96" s="108">
        <v>0</v>
      </c>
      <c r="CD96" s="108">
        <f t="shared" si="3"/>
        <v>0</v>
      </c>
      <c r="CE96" s="108">
        <f t="shared" si="4"/>
        <v>0</v>
      </c>
      <c r="CF96" s="108">
        <f t="shared" si="5"/>
        <v>0</v>
      </c>
      <c r="CG96" s="108">
        <f t="shared" si="6"/>
        <v>0</v>
      </c>
      <c r="CH96" s="108">
        <f t="shared" si="7"/>
        <v>0</v>
      </c>
      <c r="CI96" s="20">
        <f t="shared" si="8"/>
        <v>1</v>
      </c>
      <c r="CJ96" s="20">
        <f>IF(AT96="stavební čast",1,IF(8896="investiční čast",2,3))</f>
        <v>1</v>
      </c>
      <c r="CK96" s="20" t="str">
        <f t="shared" si="9"/>
        <v>x</v>
      </c>
    </row>
    <row r="97" spans="2:89" s="1" customFormat="1" ht="19.899999999999999" customHeight="1">
      <c r="B97" s="37"/>
      <c r="C97" s="38"/>
      <c r="D97" s="104" t="s">
        <v>106</v>
      </c>
      <c r="E97" s="38"/>
      <c r="F97" s="38"/>
      <c r="G97" s="38"/>
      <c r="H97" s="38"/>
      <c r="I97" s="38"/>
      <c r="J97" s="38"/>
      <c r="K97" s="38"/>
      <c r="L97" s="38"/>
      <c r="M97" s="38"/>
      <c r="N97" s="38"/>
      <c r="O97" s="38"/>
      <c r="P97" s="38"/>
      <c r="Q97" s="38"/>
      <c r="R97" s="38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F97" s="38"/>
      <c r="AG97" s="240">
        <f>ROUNDUP(AG87*AS97,2)</f>
        <v>0</v>
      </c>
      <c r="AH97" s="241"/>
      <c r="AI97" s="241"/>
      <c r="AJ97" s="241"/>
      <c r="AK97" s="241"/>
      <c r="AL97" s="241"/>
      <c r="AM97" s="241"/>
      <c r="AN97" s="241">
        <f t="shared" si="0"/>
        <v>0</v>
      </c>
      <c r="AO97" s="241"/>
      <c r="AP97" s="241"/>
      <c r="AQ97" s="39"/>
      <c r="AS97" s="109">
        <v>0</v>
      </c>
      <c r="AT97" s="110" t="s">
        <v>99</v>
      </c>
      <c r="AU97" s="110" t="s">
        <v>51</v>
      </c>
      <c r="AV97" s="111">
        <f>ROUNDUP(IF(AU97="základní",AG97*L31,IF(AU97="snížená",AG97*L32,0)),2)</f>
        <v>0</v>
      </c>
      <c r="BV97" s="20" t="s">
        <v>100</v>
      </c>
      <c r="BY97" s="108">
        <f t="shared" si="1"/>
        <v>0</v>
      </c>
      <c r="BZ97" s="108">
        <f t="shared" si="2"/>
        <v>0</v>
      </c>
      <c r="CA97" s="108">
        <v>0</v>
      </c>
      <c r="CB97" s="108">
        <v>0</v>
      </c>
      <c r="CC97" s="108">
        <v>0</v>
      </c>
      <c r="CD97" s="108">
        <f t="shared" si="3"/>
        <v>0</v>
      </c>
      <c r="CE97" s="108">
        <f t="shared" si="4"/>
        <v>0</v>
      </c>
      <c r="CF97" s="108">
        <f t="shared" si="5"/>
        <v>0</v>
      </c>
      <c r="CG97" s="108">
        <f t="shared" si="6"/>
        <v>0</v>
      </c>
      <c r="CH97" s="108">
        <f t="shared" si="7"/>
        <v>0</v>
      </c>
      <c r="CI97" s="20">
        <f t="shared" si="8"/>
        <v>1</v>
      </c>
      <c r="CJ97" s="20">
        <f>IF(AT97="stavební čast",1,IF(8897="investiční čast",2,3))</f>
        <v>1</v>
      </c>
      <c r="CK97" s="20" t="str">
        <f t="shared" si="9"/>
        <v>x</v>
      </c>
    </row>
    <row r="98" spans="2:89" s="1" customFormat="1" ht="19.899999999999999" customHeight="1">
      <c r="B98" s="37"/>
      <c r="C98" s="38"/>
      <c r="D98" s="104" t="s">
        <v>107</v>
      </c>
      <c r="E98" s="38"/>
      <c r="F98" s="38"/>
      <c r="G98" s="38"/>
      <c r="H98" s="38"/>
      <c r="I98" s="38"/>
      <c r="J98" s="38"/>
      <c r="K98" s="38"/>
      <c r="L98" s="38"/>
      <c r="M98" s="38"/>
      <c r="N98" s="38"/>
      <c r="O98" s="38"/>
      <c r="P98" s="38"/>
      <c r="Q98" s="38"/>
      <c r="R98" s="38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F98" s="38"/>
      <c r="AG98" s="240">
        <f>ROUNDUP(AG87*AS98,2)</f>
        <v>0</v>
      </c>
      <c r="AH98" s="241"/>
      <c r="AI98" s="241"/>
      <c r="AJ98" s="241"/>
      <c r="AK98" s="241"/>
      <c r="AL98" s="241"/>
      <c r="AM98" s="241"/>
      <c r="AN98" s="241">
        <f t="shared" si="0"/>
        <v>0</v>
      </c>
      <c r="AO98" s="241"/>
      <c r="AP98" s="241"/>
      <c r="AQ98" s="39"/>
      <c r="AS98" s="109">
        <v>0</v>
      </c>
      <c r="AT98" s="110" t="s">
        <v>99</v>
      </c>
      <c r="AU98" s="110" t="s">
        <v>51</v>
      </c>
      <c r="AV98" s="111">
        <f>ROUNDUP(IF(AU98="základní",AG98*L31,IF(AU98="snížená",AG98*L32,0)),2)</f>
        <v>0</v>
      </c>
      <c r="BV98" s="20" t="s">
        <v>100</v>
      </c>
      <c r="BY98" s="108">
        <f t="shared" si="1"/>
        <v>0</v>
      </c>
      <c r="BZ98" s="108">
        <f t="shared" si="2"/>
        <v>0</v>
      </c>
      <c r="CA98" s="108">
        <v>0</v>
      </c>
      <c r="CB98" s="108">
        <v>0</v>
      </c>
      <c r="CC98" s="108">
        <v>0</v>
      </c>
      <c r="CD98" s="108">
        <f t="shared" si="3"/>
        <v>0</v>
      </c>
      <c r="CE98" s="108">
        <f t="shared" si="4"/>
        <v>0</v>
      </c>
      <c r="CF98" s="108">
        <f t="shared" si="5"/>
        <v>0</v>
      </c>
      <c r="CG98" s="108">
        <f t="shared" si="6"/>
        <v>0</v>
      </c>
      <c r="CH98" s="108">
        <f t="shared" si="7"/>
        <v>0</v>
      </c>
      <c r="CI98" s="20">
        <f t="shared" si="8"/>
        <v>1</v>
      </c>
      <c r="CJ98" s="20">
        <f>IF(AT98="stavební čast",1,IF(8898="investiční čast",2,3))</f>
        <v>1</v>
      </c>
      <c r="CK98" s="20" t="str">
        <f t="shared" si="9"/>
        <v>x</v>
      </c>
    </row>
    <row r="99" spans="2:89" s="1" customFormat="1" ht="19.899999999999999" customHeight="1">
      <c r="B99" s="37"/>
      <c r="C99" s="38"/>
      <c r="D99" s="104" t="s">
        <v>108</v>
      </c>
      <c r="E99" s="38"/>
      <c r="F99" s="38"/>
      <c r="G99" s="38"/>
      <c r="H99" s="38"/>
      <c r="I99" s="38"/>
      <c r="J99" s="38"/>
      <c r="K99" s="38"/>
      <c r="L99" s="38"/>
      <c r="M99" s="38"/>
      <c r="N99" s="38"/>
      <c r="O99" s="38"/>
      <c r="P99" s="38"/>
      <c r="Q99" s="38"/>
      <c r="R99" s="38"/>
      <c r="S99" s="38"/>
      <c r="T99" s="38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F99" s="38"/>
      <c r="AG99" s="240">
        <f>ROUNDUP(AG87*AS99,2)</f>
        <v>0</v>
      </c>
      <c r="AH99" s="241"/>
      <c r="AI99" s="241"/>
      <c r="AJ99" s="241"/>
      <c r="AK99" s="241"/>
      <c r="AL99" s="241"/>
      <c r="AM99" s="241"/>
      <c r="AN99" s="241">
        <f t="shared" si="0"/>
        <v>0</v>
      </c>
      <c r="AO99" s="241"/>
      <c r="AP99" s="241"/>
      <c r="AQ99" s="39"/>
      <c r="AS99" s="109">
        <v>0</v>
      </c>
      <c r="AT99" s="110" t="s">
        <v>99</v>
      </c>
      <c r="AU99" s="110" t="s">
        <v>51</v>
      </c>
      <c r="AV99" s="111">
        <f>ROUNDUP(IF(AU99="základní",AG99*L31,IF(AU99="snížená",AG99*L32,0)),2)</f>
        <v>0</v>
      </c>
      <c r="BV99" s="20" t="s">
        <v>100</v>
      </c>
      <c r="BY99" s="108">
        <f t="shared" si="1"/>
        <v>0</v>
      </c>
      <c r="BZ99" s="108">
        <f t="shared" si="2"/>
        <v>0</v>
      </c>
      <c r="CA99" s="108">
        <v>0</v>
      </c>
      <c r="CB99" s="108">
        <v>0</v>
      </c>
      <c r="CC99" s="108">
        <v>0</v>
      </c>
      <c r="CD99" s="108">
        <f t="shared" si="3"/>
        <v>0</v>
      </c>
      <c r="CE99" s="108">
        <f t="shared" si="4"/>
        <v>0</v>
      </c>
      <c r="CF99" s="108">
        <f t="shared" si="5"/>
        <v>0</v>
      </c>
      <c r="CG99" s="108">
        <f t="shared" si="6"/>
        <v>0</v>
      </c>
      <c r="CH99" s="108">
        <f t="shared" si="7"/>
        <v>0</v>
      </c>
      <c r="CI99" s="20">
        <f t="shared" si="8"/>
        <v>1</v>
      </c>
      <c r="CJ99" s="20">
        <f>IF(AT99="stavební čast",1,IF(8899="investiční čast",2,3))</f>
        <v>1</v>
      </c>
      <c r="CK99" s="20" t="str">
        <f t="shared" si="9"/>
        <v>x</v>
      </c>
    </row>
    <row r="100" spans="2:89" s="1" customFormat="1" ht="19.899999999999999" customHeight="1">
      <c r="B100" s="37"/>
      <c r="C100" s="38"/>
      <c r="D100" s="104" t="s">
        <v>109</v>
      </c>
      <c r="E100" s="38"/>
      <c r="F100" s="38"/>
      <c r="G100" s="38"/>
      <c r="H100" s="38"/>
      <c r="I100" s="38"/>
      <c r="J100" s="38"/>
      <c r="K100" s="38"/>
      <c r="L100" s="38"/>
      <c r="M100" s="38"/>
      <c r="N100" s="38"/>
      <c r="O100" s="38"/>
      <c r="P100" s="38"/>
      <c r="Q100" s="38"/>
      <c r="R100" s="38"/>
      <c r="S100" s="38"/>
      <c r="T100" s="38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F100" s="38"/>
      <c r="AG100" s="240">
        <f>ROUNDUP(AG87*AS100,2)</f>
        <v>0</v>
      </c>
      <c r="AH100" s="241"/>
      <c r="AI100" s="241"/>
      <c r="AJ100" s="241"/>
      <c r="AK100" s="241"/>
      <c r="AL100" s="241"/>
      <c r="AM100" s="241"/>
      <c r="AN100" s="241">
        <f t="shared" si="0"/>
        <v>0</v>
      </c>
      <c r="AO100" s="241"/>
      <c r="AP100" s="241"/>
      <c r="AQ100" s="39"/>
      <c r="AS100" s="109">
        <v>0</v>
      </c>
      <c r="AT100" s="110" t="s">
        <v>99</v>
      </c>
      <c r="AU100" s="110" t="s">
        <v>51</v>
      </c>
      <c r="AV100" s="111">
        <f>ROUNDUP(IF(AU100="základní",AG100*L31,IF(AU100="snížená",AG100*L32,0)),2)</f>
        <v>0</v>
      </c>
      <c r="BV100" s="20" t="s">
        <v>100</v>
      </c>
      <c r="BY100" s="108">
        <f t="shared" si="1"/>
        <v>0</v>
      </c>
      <c r="BZ100" s="108">
        <f t="shared" si="2"/>
        <v>0</v>
      </c>
      <c r="CA100" s="108">
        <v>0</v>
      </c>
      <c r="CB100" s="108">
        <v>0</v>
      </c>
      <c r="CC100" s="108">
        <v>0</v>
      </c>
      <c r="CD100" s="108">
        <f t="shared" si="3"/>
        <v>0</v>
      </c>
      <c r="CE100" s="108">
        <f t="shared" si="4"/>
        <v>0</v>
      </c>
      <c r="CF100" s="108">
        <f t="shared" si="5"/>
        <v>0</v>
      </c>
      <c r="CG100" s="108">
        <f t="shared" si="6"/>
        <v>0</v>
      </c>
      <c r="CH100" s="108">
        <f t="shared" si="7"/>
        <v>0</v>
      </c>
      <c r="CI100" s="20">
        <f t="shared" si="8"/>
        <v>1</v>
      </c>
      <c r="CJ100" s="20">
        <f>IF(AT100="stavební čast",1,IF(88100="investiční čast",2,3))</f>
        <v>1</v>
      </c>
      <c r="CK100" s="20" t="str">
        <f t="shared" si="9"/>
        <v>x</v>
      </c>
    </row>
    <row r="101" spans="2:89" s="1" customFormat="1" ht="19.899999999999999" customHeight="1">
      <c r="B101" s="37"/>
      <c r="C101" s="38"/>
      <c r="D101" s="242" t="s">
        <v>110</v>
      </c>
      <c r="E101" s="243"/>
      <c r="F101" s="243"/>
      <c r="G101" s="243"/>
      <c r="H101" s="243"/>
      <c r="I101" s="243"/>
      <c r="J101" s="243"/>
      <c r="K101" s="243"/>
      <c r="L101" s="243"/>
      <c r="M101" s="243"/>
      <c r="N101" s="243"/>
      <c r="O101" s="243"/>
      <c r="P101" s="243"/>
      <c r="Q101" s="243"/>
      <c r="R101" s="243"/>
      <c r="S101" s="243"/>
      <c r="T101" s="243"/>
      <c r="U101" s="243"/>
      <c r="V101" s="243"/>
      <c r="W101" s="243"/>
      <c r="X101" s="243"/>
      <c r="Y101" s="243"/>
      <c r="Z101" s="243"/>
      <c r="AA101" s="243"/>
      <c r="AB101" s="243"/>
      <c r="AC101" s="38"/>
      <c r="AD101" s="38"/>
      <c r="AE101" s="38"/>
      <c r="AF101" s="38"/>
      <c r="AG101" s="240">
        <f>AG87*AS101</f>
        <v>0</v>
      </c>
      <c r="AH101" s="241"/>
      <c r="AI101" s="241"/>
      <c r="AJ101" s="241"/>
      <c r="AK101" s="241"/>
      <c r="AL101" s="241"/>
      <c r="AM101" s="241"/>
      <c r="AN101" s="241">
        <f>AG101+AV101</f>
        <v>0</v>
      </c>
      <c r="AO101" s="241"/>
      <c r="AP101" s="241"/>
      <c r="AQ101" s="39"/>
      <c r="AS101" s="109">
        <v>0</v>
      </c>
      <c r="AT101" s="110" t="s">
        <v>99</v>
      </c>
      <c r="AU101" s="110" t="s">
        <v>51</v>
      </c>
      <c r="AV101" s="111">
        <f>ROUNDUP(IF(AU101="nulová",0,IF(OR(AU101="základní",AU101="zákl. přenesená"),AG101*L31,AG101*L32)),1)</f>
        <v>0</v>
      </c>
      <c r="BV101" s="20" t="s">
        <v>111</v>
      </c>
      <c r="BY101" s="108">
        <f t="shared" si="1"/>
        <v>0</v>
      </c>
      <c r="BZ101" s="108">
        <f t="shared" si="2"/>
        <v>0</v>
      </c>
      <c r="CA101" s="108">
        <f>IF(AU101="zákl. přenesená",AV101,0)</f>
        <v>0</v>
      </c>
      <c r="CB101" s="108">
        <f>IF(AU101="sníž. přenesená",AV101,0)</f>
        <v>0</v>
      </c>
      <c r="CC101" s="108">
        <f>IF(AU101="nulová",AV101,0)</f>
        <v>0</v>
      </c>
      <c r="CD101" s="108">
        <f t="shared" si="3"/>
        <v>0</v>
      </c>
      <c r="CE101" s="108">
        <f t="shared" si="4"/>
        <v>0</v>
      </c>
      <c r="CF101" s="108">
        <f t="shared" si="5"/>
        <v>0</v>
      </c>
      <c r="CG101" s="108">
        <f t="shared" si="6"/>
        <v>0</v>
      </c>
      <c r="CH101" s="108">
        <f t="shared" si="7"/>
        <v>0</v>
      </c>
      <c r="CI101" s="20">
        <f t="shared" si="8"/>
        <v>1</v>
      </c>
      <c r="CJ101" s="20">
        <f>IF(AT101="stavební čast",1,IF(88101="investiční čast",2,3))</f>
        <v>1</v>
      </c>
      <c r="CK101" s="20" t="str">
        <f t="shared" si="9"/>
        <v/>
      </c>
    </row>
    <row r="102" spans="2:89" s="1" customFormat="1" ht="19.899999999999999" customHeight="1">
      <c r="B102" s="37"/>
      <c r="C102" s="38"/>
      <c r="D102" s="242" t="s">
        <v>110</v>
      </c>
      <c r="E102" s="243"/>
      <c r="F102" s="243"/>
      <c r="G102" s="243"/>
      <c r="H102" s="243"/>
      <c r="I102" s="243"/>
      <c r="J102" s="243"/>
      <c r="K102" s="243"/>
      <c r="L102" s="243"/>
      <c r="M102" s="243"/>
      <c r="N102" s="243"/>
      <c r="O102" s="243"/>
      <c r="P102" s="243"/>
      <c r="Q102" s="243"/>
      <c r="R102" s="243"/>
      <c r="S102" s="243"/>
      <c r="T102" s="243"/>
      <c r="U102" s="243"/>
      <c r="V102" s="243"/>
      <c r="W102" s="243"/>
      <c r="X102" s="243"/>
      <c r="Y102" s="243"/>
      <c r="Z102" s="243"/>
      <c r="AA102" s="243"/>
      <c r="AB102" s="243"/>
      <c r="AC102" s="38"/>
      <c r="AD102" s="38"/>
      <c r="AE102" s="38"/>
      <c r="AF102" s="38"/>
      <c r="AG102" s="240">
        <f>AG87*AS102</f>
        <v>0</v>
      </c>
      <c r="AH102" s="241"/>
      <c r="AI102" s="241"/>
      <c r="AJ102" s="241"/>
      <c r="AK102" s="241"/>
      <c r="AL102" s="241"/>
      <c r="AM102" s="241"/>
      <c r="AN102" s="241">
        <f>AG102+AV102</f>
        <v>0</v>
      </c>
      <c r="AO102" s="241"/>
      <c r="AP102" s="241"/>
      <c r="AQ102" s="39"/>
      <c r="AS102" s="109">
        <v>0</v>
      </c>
      <c r="AT102" s="110" t="s">
        <v>99</v>
      </c>
      <c r="AU102" s="110" t="s">
        <v>51</v>
      </c>
      <c r="AV102" s="111">
        <f>ROUNDUP(IF(AU102="nulová",0,IF(OR(AU102="základní",AU102="zákl. přenesená"),AG102*L31,AG102*L32)),1)</f>
        <v>0</v>
      </c>
      <c r="BV102" s="20" t="s">
        <v>111</v>
      </c>
      <c r="BY102" s="108">
        <f t="shared" si="1"/>
        <v>0</v>
      </c>
      <c r="BZ102" s="108">
        <f t="shared" si="2"/>
        <v>0</v>
      </c>
      <c r="CA102" s="108">
        <f>IF(AU102="zákl. přenesená",AV102,0)</f>
        <v>0</v>
      </c>
      <c r="CB102" s="108">
        <f>IF(AU102="sníž. přenesená",AV102,0)</f>
        <v>0</v>
      </c>
      <c r="CC102" s="108">
        <f>IF(AU102="nulová",AV102,0)</f>
        <v>0</v>
      </c>
      <c r="CD102" s="108">
        <f t="shared" si="3"/>
        <v>0</v>
      </c>
      <c r="CE102" s="108">
        <f t="shared" si="4"/>
        <v>0</v>
      </c>
      <c r="CF102" s="108">
        <f t="shared" si="5"/>
        <v>0</v>
      </c>
      <c r="CG102" s="108">
        <f t="shared" si="6"/>
        <v>0</v>
      </c>
      <c r="CH102" s="108">
        <f t="shared" si="7"/>
        <v>0</v>
      </c>
      <c r="CI102" s="20">
        <f t="shared" si="8"/>
        <v>1</v>
      </c>
      <c r="CJ102" s="20">
        <f>IF(AT102="stavební čast",1,IF(88102="investiční čast",2,3))</f>
        <v>1</v>
      </c>
      <c r="CK102" s="20" t="str">
        <f t="shared" si="9"/>
        <v/>
      </c>
    </row>
    <row r="103" spans="2:89" s="1" customFormat="1" ht="19.899999999999999" customHeight="1">
      <c r="B103" s="37"/>
      <c r="C103" s="38"/>
      <c r="D103" s="242" t="s">
        <v>110</v>
      </c>
      <c r="E103" s="243"/>
      <c r="F103" s="243"/>
      <c r="G103" s="243"/>
      <c r="H103" s="243"/>
      <c r="I103" s="243"/>
      <c r="J103" s="243"/>
      <c r="K103" s="243"/>
      <c r="L103" s="243"/>
      <c r="M103" s="243"/>
      <c r="N103" s="243"/>
      <c r="O103" s="243"/>
      <c r="P103" s="243"/>
      <c r="Q103" s="243"/>
      <c r="R103" s="243"/>
      <c r="S103" s="243"/>
      <c r="T103" s="243"/>
      <c r="U103" s="243"/>
      <c r="V103" s="243"/>
      <c r="W103" s="243"/>
      <c r="X103" s="243"/>
      <c r="Y103" s="243"/>
      <c r="Z103" s="243"/>
      <c r="AA103" s="243"/>
      <c r="AB103" s="243"/>
      <c r="AC103" s="38"/>
      <c r="AD103" s="38"/>
      <c r="AE103" s="38"/>
      <c r="AF103" s="38"/>
      <c r="AG103" s="240">
        <f>AG87*AS103</f>
        <v>0</v>
      </c>
      <c r="AH103" s="241"/>
      <c r="AI103" s="241"/>
      <c r="AJ103" s="241"/>
      <c r="AK103" s="241"/>
      <c r="AL103" s="241"/>
      <c r="AM103" s="241"/>
      <c r="AN103" s="241">
        <f>AG103+AV103</f>
        <v>0</v>
      </c>
      <c r="AO103" s="241"/>
      <c r="AP103" s="241"/>
      <c r="AQ103" s="39"/>
      <c r="AS103" s="112">
        <v>0</v>
      </c>
      <c r="AT103" s="113" t="s">
        <v>99</v>
      </c>
      <c r="AU103" s="113" t="s">
        <v>51</v>
      </c>
      <c r="AV103" s="114">
        <f>ROUNDUP(IF(AU103="nulová",0,IF(OR(AU103="základní",AU103="zákl. přenesená"),AG103*L31,AG103*L32)),1)</f>
        <v>0</v>
      </c>
      <c r="BV103" s="20" t="s">
        <v>111</v>
      </c>
      <c r="BY103" s="108">
        <f t="shared" si="1"/>
        <v>0</v>
      </c>
      <c r="BZ103" s="108">
        <f t="shared" si="2"/>
        <v>0</v>
      </c>
      <c r="CA103" s="108">
        <f>IF(AU103="zákl. přenesená",AV103,0)</f>
        <v>0</v>
      </c>
      <c r="CB103" s="108">
        <f>IF(AU103="sníž. přenesená",AV103,0)</f>
        <v>0</v>
      </c>
      <c r="CC103" s="108">
        <f>IF(AU103="nulová",AV103,0)</f>
        <v>0</v>
      </c>
      <c r="CD103" s="108">
        <f t="shared" si="3"/>
        <v>0</v>
      </c>
      <c r="CE103" s="108">
        <f t="shared" si="4"/>
        <v>0</v>
      </c>
      <c r="CF103" s="108">
        <f t="shared" si="5"/>
        <v>0</v>
      </c>
      <c r="CG103" s="108">
        <f t="shared" si="6"/>
        <v>0</v>
      </c>
      <c r="CH103" s="108">
        <f t="shared" si="7"/>
        <v>0</v>
      </c>
      <c r="CI103" s="20">
        <f t="shared" si="8"/>
        <v>1</v>
      </c>
      <c r="CJ103" s="20">
        <f>IF(AT103="stavební čast",1,IF(88103="investiční čast",2,3))</f>
        <v>1</v>
      </c>
      <c r="CK103" s="20" t="str">
        <f t="shared" si="9"/>
        <v/>
      </c>
    </row>
    <row r="104" spans="2:89" s="1" customFormat="1" ht="10.9" customHeight="1">
      <c r="B104" s="37"/>
      <c r="C104" s="38"/>
      <c r="D104" s="38"/>
      <c r="E104" s="38"/>
      <c r="F104" s="38"/>
      <c r="G104" s="38"/>
      <c r="H104" s="38"/>
      <c r="I104" s="38"/>
      <c r="J104" s="38"/>
      <c r="K104" s="38"/>
      <c r="L104" s="38"/>
      <c r="M104" s="38"/>
      <c r="N104" s="38"/>
      <c r="O104" s="38"/>
      <c r="P104" s="38"/>
      <c r="Q104" s="38"/>
      <c r="R104" s="38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F104" s="38"/>
      <c r="AG104" s="38"/>
      <c r="AH104" s="38"/>
      <c r="AI104" s="38"/>
      <c r="AJ104" s="38"/>
      <c r="AK104" s="38"/>
      <c r="AL104" s="38"/>
      <c r="AM104" s="38"/>
      <c r="AN104" s="38"/>
      <c r="AO104" s="38"/>
      <c r="AP104" s="38"/>
      <c r="AQ104" s="39"/>
    </row>
    <row r="105" spans="2:89" s="1" customFormat="1" ht="30" customHeight="1">
      <c r="B105" s="37"/>
      <c r="C105" s="115" t="s">
        <v>112</v>
      </c>
      <c r="D105" s="116"/>
      <c r="E105" s="116"/>
      <c r="F105" s="116"/>
      <c r="G105" s="116"/>
      <c r="H105" s="116"/>
      <c r="I105" s="116"/>
      <c r="J105" s="116"/>
      <c r="K105" s="116"/>
      <c r="L105" s="116"/>
      <c r="M105" s="116"/>
      <c r="N105" s="116"/>
      <c r="O105" s="116"/>
      <c r="P105" s="116"/>
      <c r="Q105" s="116"/>
      <c r="R105" s="116"/>
      <c r="S105" s="116"/>
      <c r="T105" s="116"/>
      <c r="U105" s="116"/>
      <c r="V105" s="116"/>
      <c r="W105" s="116"/>
      <c r="X105" s="116"/>
      <c r="Y105" s="116"/>
      <c r="Z105" s="116"/>
      <c r="AA105" s="116"/>
      <c r="AB105" s="116"/>
      <c r="AC105" s="116"/>
      <c r="AD105" s="116"/>
      <c r="AE105" s="116"/>
      <c r="AF105" s="116"/>
      <c r="AG105" s="246">
        <f>ROUNDUP(AG87+AG90,2)</f>
        <v>0</v>
      </c>
      <c r="AH105" s="246"/>
      <c r="AI105" s="246"/>
      <c r="AJ105" s="246"/>
      <c r="AK105" s="246"/>
      <c r="AL105" s="246"/>
      <c r="AM105" s="246"/>
      <c r="AN105" s="246">
        <f>AN87+AN90</f>
        <v>0</v>
      </c>
      <c r="AO105" s="246"/>
      <c r="AP105" s="246"/>
      <c r="AQ105" s="39"/>
    </row>
    <row r="106" spans="2:89" s="1" customFormat="1" ht="6.95" customHeight="1">
      <c r="B106" s="61"/>
      <c r="C106" s="62"/>
      <c r="D106" s="62"/>
      <c r="E106" s="62"/>
      <c r="F106" s="62"/>
      <c r="G106" s="62"/>
      <c r="H106" s="62"/>
      <c r="I106" s="62"/>
      <c r="J106" s="62"/>
      <c r="K106" s="62"/>
      <c r="L106" s="62"/>
      <c r="M106" s="62"/>
      <c r="N106" s="62"/>
      <c r="O106" s="62"/>
      <c r="P106" s="62"/>
      <c r="Q106" s="62"/>
      <c r="R106" s="62"/>
      <c r="S106" s="62"/>
      <c r="T106" s="62"/>
      <c r="U106" s="62"/>
      <c r="V106" s="62"/>
      <c r="W106" s="62"/>
      <c r="X106" s="62"/>
      <c r="Y106" s="62"/>
      <c r="Z106" s="62"/>
      <c r="AA106" s="62"/>
      <c r="AB106" s="62"/>
      <c r="AC106" s="62"/>
      <c r="AD106" s="62"/>
      <c r="AE106" s="62"/>
      <c r="AF106" s="62"/>
      <c r="AG106" s="62"/>
      <c r="AH106" s="62"/>
      <c r="AI106" s="62"/>
      <c r="AJ106" s="62"/>
      <c r="AK106" s="62"/>
      <c r="AL106" s="62"/>
      <c r="AM106" s="62"/>
      <c r="AN106" s="62"/>
      <c r="AO106" s="62"/>
      <c r="AP106" s="62"/>
      <c r="AQ106" s="63"/>
    </row>
  </sheetData>
  <sheetProtection algorithmName="SHA-512" hashValue="XOqKi8L236v/GeimPIT5PGskceBuYFsUHQnnbYiel1ffqv7cNdTje+0N+4CgdfY3HdqqmXq2lL6hRGnwSoWS1Q==" saltValue="t353H2IV6PBW+3WZyVKPcg==" spinCount="100000" sheet="1" objects="1" scenarios="1" formatCells="0" formatColumns="0" formatRows="0" sort="0" autoFilter="0"/>
  <mergeCells count="76">
    <mergeCell ref="AG90:AM90"/>
    <mergeCell ref="AN90:AP90"/>
    <mergeCell ref="AG105:AM105"/>
    <mergeCell ref="AN105:AP105"/>
    <mergeCell ref="AR2:BE2"/>
    <mergeCell ref="D102:AB102"/>
    <mergeCell ref="AG102:AM102"/>
    <mergeCell ref="AN102:AP102"/>
    <mergeCell ref="D103:AB103"/>
    <mergeCell ref="AG103:AM103"/>
    <mergeCell ref="AN103:AP103"/>
    <mergeCell ref="AG100:AM100"/>
    <mergeCell ref="AN100:AP100"/>
    <mergeCell ref="D101:AB101"/>
    <mergeCell ref="AG101:AM101"/>
    <mergeCell ref="AN101:AP101"/>
    <mergeCell ref="AG97:AM97"/>
    <mergeCell ref="AN97:AP97"/>
    <mergeCell ref="AG98:AM98"/>
    <mergeCell ref="AN98:AP98"/>
    <mergeCell ref="AG99:AM99"/>
    <mergeCell ref="AN99:AP99"/>
    <mergeCell ref="AG94:AM94"/>
    <mergeCell ref="AN94:AP94"/>
    <mergeCell ref="AG95:AM95"/>
    <mergeCell ref="AN95:AP95"/>
    <mergeCell ref="AG96:AM96"/>
    <mergeCell ref="AN96:AP96"/>
    <mergeCell ref="AG91:AM91"/>
    <mergeCell ref="AN91:AP91"/>
    <mergeCell ref="AG92:AM92"/>
    <mergeCell ref="AN92:AP92"/>
    <mergeCell ref="AG93:AM93"/>
    <mergeCell ref="AN93:AP93"/>
    <mergeCell ref="C85:G85"/>
    <mergeCell ref="I85:AF85"/>
    <mergeCell ref="AG85:AM85"/>
    <mergeCell ref="AN85:AP85"/>
    <mergeCell ref="AN88:AP88"/>
    <mergeCell ref="AG88:AM88"/>
    <mergeCell ref="D88:H88"/>
    <mergeCell ref="J88:AF88"/>
    <mergeCell ref="AG87:AM87"/>
    <mergeCell ref="AN87:AP87"/>
    <mergeCell ref="C76:AP76"/>
    <mergeCell ref="L78:AO78"/>
    <mergeCell ref="AM82:AP82"/>
    <mergeCell ref="AS82:AT84"/>
    <mergeCell ref="AM83:AP83"/>
    <mergeCell ref="L35:O35"/>
    <mergeCell ref="W35:AE35"/>
    <mergeCell ref="AK35:AO35"/>
    <mergeCell ref="X37:AB37"/>
    <mergeCell ref="AK37:AO37"/>
    <mergeCell ref="L33:O33"/>
    <mergeCell ref="W33:AE33"/>
    <mergeCell ref="AK33:AO33"/>
    <mergeCell ref="L34:O34"/>
    <mergeCell ref="W34:AE34"/>
    <mergeCell ref="AK34:AO34"/>
    <mergeCell ref="C2:AP2"/>
    <mergeCell ref="C4:AP4"/>
    <mergeCell ref="BE5:BE34"/>
    <mergeCell ref="K5:AO5"/>
    <mergeCell ref="K6:AO6"/>
    <mergeCell ref="E14:AJ14"/>
    <mergeCell ref="E23:AN23"/>
    <mergeCell ref="AK26:AO26"/>
    <mergeCell ref="AK27:AO27"/>
    <mergeCell ref="AK29:AO29"/>
    <mergeCell ref="L31:O31"/>
    <mergeCell ref="W31:AE31"/>
    <mergeCell ref="AK31:AO31"/>
    <mergeCell ref="L32:O32"/>
    <mergeCell ref="W32:AE32"/>
    <mergeCell ref="AK32:AO32"/>
  </mergeCells>
  <dataValidations count="2">
    <dataValidation type="list" allowBlank="1" showInputMessage="1" showErrorMessage="1" error="Povoleny jsou hodnoty základní, snížená, zákl. přenesená, sníž. přenesená, nulová." sqref="AU91:AU104" xr:uid="{00000000-0002-0000-0000-000000000000}">
      <formula1>"základní, snížená, zákl. přenesená, sníž. přenesená, nulová"</formula1>
    </dataValidation>
    <dataValidation type="list" allowBlank="1" showInputMessage="1" showErrorMessage="1" error="Povoleny jsou hodnoty stavební čast, technologická čast, investiční čast." sqref="AT91:AT104" xr:uid="{00000000-0002-0000-0000-000001000000}">
      <formula1>"stavební čast, technologická čast, investiční čast"</formula1>
    </dataValidation>
  </dataValidations>
  <hyperlinks>
    <hyperlink ref="K1:S1" location="C2" display="1) Souhrnný list stavby" xr:uid="{00000000-0004-0000-0000-000000000000}"/>
    <hyperlink ref="W1:AF1" location="C87" display="2) Rekapitulace objektů" xr:uid="{00000000-0004-0000-0000-000001000000}"/>
    <hyperlink ref="A88" location="'ART-07021 - Frézárna - úp...'!C2" display="/" xr:uid="{00000000-0004-0000-0000-000002000000}"/>
  </hyperlinks>
  <pageMargins left="0.58333330000000005" right="0.58333330000000005" top="0.5" bottom="0.46666669999999999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BN579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>
      <c r="A1" s="117"/>
      <c r="B1" s="14"/>
      <c r="C1" s="14"/>
      <c r="D1" s="15" t="s">
        <v>1</v>
      </c>
      <c r="E1" s="14"/>
      <c r="F1" s="16" t="s">
        <v>113</v>
      </c>
      <c r="G1" s="16"/>
      <c r="H1" s="297" t="s">
        <v>114</v>
      </c>
      <c r="I1" s="297"/>
      <c r="J1" s="297"/>
      <c r="K1" s="297"/>
      <c r="L1" s="16" t="s">
        <v>115</v>
      </c>
      <c r="M1" s="14"/>
      <c r="N1" s="14"/>
      <c r="O1" s="15" t="s">
        <v>116</v>
      </c>
      <c r="P1" s="14"/>
      <c r="Q1" s="14"/>
      <c r="R1" s="14"/>
      <c r="S1" s="16" t="s">
        <v>117</v>
      </c>
      <c r="T1" s="16"/>
      <c r="U1" s="117"/>
      <c r="V1" s="117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</row>
    <row r="2" spans="1:66" ht="36.950000000000003" customHeight="1">
      <c r="C2" s="202" t="s">
        <v>7</v>
      </c>
      <c r="D2" s="203"/>
      <c r="E2" s="203"/>
      <c r="F2" s="203"/>
      <c r="G2" s="203"/>
      <c r="H2" s="203"/>
      <c r="I2" s="203"/>
      <c r="J2" s="203"/>
      <c r="K2" s="203"/>
      <c r="L2" s="203"/>
      <c r="M2" s="203"/>
      <c r="N2" s="203"/>
      <c r="O2" s="203"/>
      <c r="P2" s="203"/>
      <c r="Q2" s="203"/>
      <c r="S2" s="247" t="s">
        <v>8</v>
      </c>
      <c r="T2" s="248"/>
      <c r="U2" s="248"/>
      <c r="V2" s="248"/>
      <c r="W2" s="248"/>
      <c r="X2" s="248"/>
      <c r="Y2" s="248"/>
      <c r="Z2" s="248"/>
      <c r="AA2" s="248"/>
      <c r="AB2" s="248"/>
      <c r="AC2" s="248"/>
      <c r="AT2" s="20" t="s">
        <v>94</v>
      </c>
      <c r="AZ2" s="118" t="s">
        <v>118</v>
      </c>
      <c r="BA2" s="118" t="s">
        <v>118</v>
      </c>
      <c r="BB2" s="118" t="s">
        <v>35</v>
      </c>
      <c r="BC2" s="118" t="s">
        <v>119</v>
      </c>
      <c r="BD2" s="118" t="s">
        <v>120</v>
      </c>
    </row>
    <row r="3" spans="1:66" ht="6.95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3"/>
      <c r="AT3" s="20" t="s">
        <v>120</v>
      </c>
      <c r="AZ3" s="118" t="s">
        <v>121</v>
      </c>
      <c r="BA3" s="118" t="s">
        <v>121</v>
      </c>
      <c r="BB3" s="118" t="s">
        <v>35</v>
      </c>
      <c r="BC3" s="118" t="s">
        <v>122</v>
      </c>
      <c r="BD3" s="118" t="s">
        <v>120</v>
      </c>
    </row>
    <row r="4" spans="1:66" ht="36.950000000000003" customHeight="1">
      <c r="B4" s="24"/>
      <c r="C4" s="204" t="s">
        <v>123</v>
      </c>
      <c r="D4" s="205"/>
      <c r="E4" s="205"/>
      <c r="F4" s="205"/>
      <c r="G4" s="205"/>
      <c r="H4" s="205"/>
      <c r="I4" s="205"/>
      <c r="J4" s="205"/>
      <c r="K4" s="205"/>
      <c r="L4" s="205"/>
      <c r="M4" s="205"/>
      <c r="N4" s="205"/>
      <c r="O4" s="205"/>
      <c r="P4" s="205"/>
      <c r="Q4" s="205"/>
      <c r="R4" s="25"/>
      <c r="T4" s="26" t="s">
        <v>13</v>
      </c>
      <c r="AT4" s="20" t="s">
        <v>6</v>
      </c>
      <c r="AZ4" s="118" t="s">
        <v>124</v>
      </c>
      <c r="BA4" s="118" t="s">
        <v>124</v>
      </c>
      <c r="BB4" s="118" t="s">
        <v>35</v>
      </c>
      <c r="BC4" s="118" t="s">
        <v>120</v>
      </c>
      <c r="BD4" s="118" t="s">
        <v>120</v>
      </c>
    </row>
    <row r="5" spans="1:66" ht="6.95" customHeight="1">
      <c r="B5" s="24"/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  <c r="O5" s="28"/>
      <c r="P5" s="28"/>
      <c r="Q5" s="28"/>
      <c r="R5" s="25"/>
      <c r="AZ5" s="118" t="s">
        <v>125</v>
      </c>
      <c r="BA5" s="118" t="s">
        <v>125</v>
      </c>
      <c r="BB5" s="118" t="s">
        <v>35</v>
      </c>
      <c r="BC5" s="118" t="s">
        <v>126</v>
      </c>
      <c r="BD5" s="118" t="s">
        <v>120</v>
      </c>
    </row>
    <row r="6" spans="1:66" ht="25.35" customHeight="1">
      <c r="B6" s="24"/>
      <c r="C6" s="28"/>
      <c r="D6" s="32" t="s">
        <v>19</v>
      </c>
      <c r="E6" s="28"/>
      <c r="F6" s="249" t="str">
        <f>'Rekapitulace stavby'!K6</f>
        <v>SŠ PTA Jihlava - demolice objektu údržby, Polenská</v>
      </c>
      <c r="G6" s="250"/>
      <c r="H6" s="250"/>
      <c r="I6" s="250"/>
      <c r="J6" s="250"/>
      <c r="K6" s="250"/>
      <c r="L6" s="250"/>
      <c r="M6" s="250"/>
      <c r="N6" s="250"/>
      <c r="O6" s="250"/>
      <c r="P6" s="250"/>
      <c r="Q6" s="28"/>
      <c r="R6" s="25"/>
      <c r="AZ6" s="118" t="s">
        <v>127</v>
      </c>
      <c r="BA6" s="118" t="s">
        <v>127</v>
      </c>
      <c r="BB6" s="118" t="s">
        <v>35</v>
      </c>
      <c r="BC6" s="118" t="s">
        <v>128</v>
      </c>
      <c r="BD6" s="118" t="s">
        <v>120</v>
      </c>
    </row>
    <row r="7" spans="1:66" s="1" customFormat="1" ht="32.85" customHeight="1">
      <c r="B7" s="37"/>
      <c r="C7" s="38"/>
      <c r="D7" s="31" t="s">
        <v>129</v>
      </c>
      <c r="E7" s="38"/>
      <c r="F7" s="210" t="s">
        <v>130</v>
      </c>
      <c r="G7" s="251"/>
      <c r="H7" s="251"/>
      <c r="I7" s="251"/>
      <c r="J7" s="251"/>
      <c r="K7" s="251"/>
      <c r="L7" s="251"/>
      <c r="M7" s="251"/>
      <c r="N7" s="251"/>
      <c r="O7" s="251"/>
      <c r="P7" s="251"/>
      <c r="Q7" s="38"/>
      <c r="R7" s="39"/>
      <c r="AZ7" s="118" t="s">
        <v>131</v>
      </c>
      <c r="BA7" s="118" t="s">
        <v>131</v>
      </c>
      <c r="BB7" s="118" t="s">
        <v>35</v>
      </c>
      <c r="BC7" s="118" t="s">
        <v>132</v>
      </c>
      <c r="BD7" s="118" t="s">
        <v>120</v>
      </c>
    </row>
    <row r="8" spans="1:66" s="1" customFormat="1" ht="14.45" customHeight="1">
      <c r="B8" s="37"/>
      <c r="C8" s="38"/>
      <c r="D8" s="32" t="s">
        <v>22</v>
      </c>
      <c r="E8" s="38"/>
      <c r="F8" s="30" t="s">
        <v>23</v>
      </c>
      <c r="G8" s="38"/>
      <c r="H8" s="38"/>
      <c r="I8" s="38"/>
      <c r="J8" s="38"/>
      <c r="K8" s="38"/>
      <c r="L8" s="38"/>
      <c r="M8" s="32" t="s">
        <v>24</v>
      </c>
      <c r="N8" s="38"/>
      <c r="O8" s="30" t="s">
        <v>35</v>
      </c>
      <c r="P8" s="38"/>
      <c r="Q8" s="38"/>
      <c r="R8" s="39"/>
      <c r="AZ8" s="118" t="s">
        <v>133</v>
      </c>
      <c r="BA8" s="118" t="s">
        <v>133</v>
      </c>
      <c r="BB8" s="118" t="s">
        <v>35</v>
      </c>
      <c r="BC8" s="118" t="s">
        <v>134</v>
      </c>
      <c r="BD8" s="118" t="s">
        <v>120</v>
      </c>
    </row>
    <row r="9" spans="1:66" s="1" customFormat="1" ht="14.45" customHeight="1">
      <c r="B9" s="37"/>
      <c r="C9" s="38"/>
      <c r="D9" s="32" t="s">
        <v>27</v>
      </c>
      <c r="E9" s="38"/>
      <c r="F9" s="30" t="s">
        <v>28</v>
      </c>
      <c r="G9" s="38"/>
      <c r="H9" s="38"/>
      <c r="I9" s="38"/>
      <c r="J9" s="38"/>
      <c r="K9" s="38"/>
      <c r="L9" s="38"/>
      <c r="M9" s="32" t="s">
        <v>29</v>
      </c>
      <c r="N9" s="38"/>
      <c r="O9" s="252" t="str">
        <f>'Rekapitulace stavby'!AN8</f>
        <v>10. 7. 2016</v>
      </c>
      <c r="P9" s="253"/>
      <c r="Q9" s="38"/>
      <c r="R9" s="39"/>
      <c r="AZ9" s="118" t="s">
        <v>135</v>
      </c>
      <c r="BA9" s="118" t="s">
        <v>135</v>
      </c>
      <c r="BB9" s="118" t="s">
        <v>35</v>
      </c>
      <c r="BC9" s="118" t="s">
        <v>136</v>
      </c>
      <c r="BD9" s="118" t="s">
        <v>120</v>
      </c>
    </row>
    <row r="10" spans="1:66" s="1" customFormat="1" ht="10.9" customHeight="1">
      <c r="B10" s="37"/>
      <c r="C10" s="38"/>
      <c r="D10" s="38"/>
      <c r="E10" s="38"/>
      <c r="F10" s="38"/>
      <c r="G10" s="38"/>
      <c r="H10" s="38"/>
      <c r="I10" s="38"/>
      <c r="J10" s="38"/>
      <c r="K10" s="38"/>
      <c r="L10" s="38"/>
      <c r="M10" s="38"/>
      <c r="N10" s="38"/>
      <c r="O10" s="38"/>
      <c r="P10" s="38"/>
      <c r="Q10" s="38"/>
      <c r="R10" s="39"/>
      <c r="AZ10" s="118" t="s">
        <v>137</v>
      </c>
      <c r="BA10" s="118" t="s">
        <v>137</v>
      </c>
      <c r="BB10" s="118" t="s">
        <v>35</v>
      </c>
      <c r="BC10" s="118" t="s">
        <v>138</v>
      </c>
      <c r="BD10" s="118" t="s">
        <v>120</v>
      </c>
    </row>
    <row r="11" spans="1:66" s="1" customFormat="1" ht="14.45" customHeight="1">
      <c r="B11" s="37"/>
      <c r="C11" s="38"/>
      <c r="D11" s="32" t="s">
        <v>33</v>
      </c>
      <c r="E11" s="38"/>
      <c r="F11" s="38"/>
      <c r="G11" s="38"/>
      <c r="H11" s="38"/>
      <c r="I11" s="38"/>
      <c r="J11" s="38"/>
      <c r="K11" s="38"/>
      <c r="L11" s="38"/>
      <c r="M11" s="32" t="s">
        <v>34</v>
      </c>
      <c r="N11" s="38"/>
      <c r="O11" s="208" t="s">
        <v>35</v>
      </c>
      <c r="P11" s="208"/>
      <c r="Q11" s="38"/>
      <c r="R11" s="39"/>
      <c r="AZ11" s="118" t="s">
        <v>139</v>
      </c>
      <c r="BA11" s="118" t="s">
        <v>139</v>
      </c>
      <c r="BB11" s="118" t="s">
        <v>35</v>
      </c>
      <c r="BC11" s="118" t="s">
        <v>140</v>
      </c>
      <c r="BD11" s="118" t="s">
        <v>120</v>
      </c>
    </row>
    <row r="12" spans="1:66" s="1" customFormat="1" ht="18" customHeight="1">
      <c r="B12" s="37"/>
      <c r="C12" s="38"/>
      <c r="D12" s="38"/>
      <c r="E12" s="30" t="s">
        <v>36</v>
      </c>
      <c r="F12" s="38"/>
      <c r="G12" s="38"/>
      <c r="H12" s="38"/>
      <c r="I12" s="38"/>
      <c r="J12" s="38"/>
      <c r="K12" s="38"/>
      <c r="L12" s="38"/>
      <c r="M12" s="32" t="s">
        <v>37</v>
      </c>
      <c r="N12" s="38"/>
      <c r="O12" s="208" t="s">
        <v>35</v>
      </c>
      <c r="P12" s="208"/>
      <c r="Q12" s="38"/>
      <c r="R12" s="39"/>
      <c r="AZ12" s="118" t="s">
        <v>141</v>
      </c>
      <c r="BA12" s="118" t="s">
        <v>141</v>
      </c>
      <c r="BB12" s="118" t="s">
        <v>35</v>
      </c>
      <c r="BC12" s="118" t="s">
        <v>142</v>
      </c>
      <c r="BD12" s="118" t="s">
        <v>120</v>
      </c>
    </row>
    <row r="13" spans="1:66" s="1" customFormat="1" ht="6.95" customHeight="1">
      <c r="B13" s="37"/>
      <c r="C13" s="38"/>
      <c r="D13" s="38"/>
      <c r="E13" s="38"/>
      <c r="F13" s="38"/>
      <c r="G13" s="38"/>
      <c r="H13" s="38"/>
      <c r="I13" s="38"/>
      <c r="J13" s="38"/>
      <c r="K13" s="38"/>
      <c r="L13" s="38"/>
      <c r="M13" s="38"/>
      <c r="N13" s="38"/>
      <c r="O13" s="38"/>
      <c r="P13" s="38"/>
      <c r="Q13" s="38"/>
      <c r="R13" s="39"/>
      <c r="AZ13" s="118" t="s">
        <v>143</v>
      </c>
      <c r="BA13" s="118" t="s">
        <v>143</v>
      </c>
      <c r="BB13" s="118" t="s">
        <v>35</v>
      </c>
      <c r="BC13" s="118" t="s">
        <v>144</v>
      </c>
      <c r="BD13" s="118" t="s">
        <v>120</v>
      </c>
    </row>
    <row r="14" spans="1:66" s="1" customFormat="1" ht="14.45" customHeight="1">
      <c r="B14" s="37"/>
      <c r="C14" s="38"/>
      <c r="D14" s="32" t="s">
        <v>38</v>
      </c>
      <c r="E14" s="38"/>
      <c r="F14" s="38"/>
      <c r="G14" s="38"/>
      <c r="H14" s="38"/>
      <c r="I14" s="38"/>
      <c r="J14" s="38"/>
      <c r="K14" s="38"/>
      <c r="L14" s="38"/>
      <c r="M14" s="32" t="s">
        <v>34</v>
      </c>
      <c r="N14" s="38"/>
      <c r="O14" s="254" t="str">
        <f>IF('Rekapitulace stavby'!AN13="","",'Rekapitulace stavby'!AN13)</f>
        <v>Vyplň údaj</v>
      </c>
      <c r="P14" s="208"/>
      <c r="Q14" s="38"/>
      <c r="R14" s="39"/>
      <c r="AZ14" s="118" t="s">
        <v>145</v>
      </c>
      <c r="BA14" s="118" t="s">
        <v>145</v>
      </c>
      <c r="BB14" s="118" t="s">
        <v>35</v>
      </c>
      <c r="BC14" s="118" t="s">
        <v>146</v>
      </c>
      <c r="BD14" s="118" t="s">
        <v>120</v>
      </c>
    </row>
    <row r="15" spans="1:66" s="1" customFormat="1" ht="18" customHeight="1">
      <c r="B15" s="37"/>
      <c r="C15" s="38"/>
      <c r="D15" s="38"/>
      <c r="E15" s="254" t="str">
        <f>IF('Rekapitulace stavby'!E14="","",'Rekapitulace stavby'!E14)</f>
        <v>Vyplň údaj</v>
      </c>
      <c r="F15" s="255"/>
      <c r="G15" s="255"/>
      <c r="H15" s="255"/>
      <c r="I15" s="255"/>
      <c r="J15" s="255"/>
      <c r="K15" s="255"/>
      <c r="L15" s="255"/>
      <c r="M15" s="32" t="s">
        <v>37</v>
      </c>
      <c r="N15" s="38"/>
      <c r="O15" s="254" t="str">
        <f>IF('Rekapitulace stavby'!AN14="","",'Rekapitulace stavby'!AN14)</f>
        <v>Vyplň údaj</v>
      </c>
      <c r="P15" s="208"/>
      <c r="Q15" s="38"/>
      <c r="R15" s="39"/>
      <c r="AZ15" s="118" t="s">
        <v>147</v>
      </c>
      <c r="BA15" s="118" t="s">
        <v>147</v>
      </c>
      <c r="BB15" s="118" t="s">
        <v>35</v>
      </c>
      <c r="BC15" s="118" t="s">
        <v>148</v>
      </c>
      <c r="BD15" s="118" t="s">
        <v>120</v>
      </c>
    </row>
    <row r="16" spans="1:66" s="1" customFormat="1" ht="6.95" customHeight="1">
      <c r="B16" s="37"/>
      <c r="C16" s="38"/>
      <c r="D16" s="38"/>
      <c r="E16" s="38"/>
      <c r="F16" s="38"/>
      <c r="G16" s="38"/>
      <c r="H16" s="38"/>
      <c r="I16" s="38"/>
      <c r="J16" s="38"/>
      <c r="K16" s="38"/>
      <c r="L16" s="38"/>
      <c r="M16" s="38"/>
      <c r="N16" s="38"/>
      <c r="O16" s="38"/>
      <c r="P16" s="38"/>
      <c r="Q16" s="38"/>
      <c r="R16" s="39"/>
      <c r="AZ16" s="118" t="s">
        <v>149</v>
      </c>
      <c r="BA16" s="118" t="s">
        <v>149</v>
      </c>
      <c r="BB16" s="118" t="s">
        <v>35</v>
      </c>
      <c r="BC16" s="118" t="s">
        <v>150</v>
      </c>
      <c r="BD16" s="118" t="s">
        <v>120</v>
      </c>
    </row>
    <row r="17" spans="2:56" s="1" customFormat="1" ht="14.45" customHeight="1">
      <c r="B17" s="37"/>
      <c r="C17" s="38"/>
      <c r="D17" s="32" t="s">
        <v>40</v>
      </c>
      <c r="E17" s="38"/>
      <c r="F17" s="38"/>
      <c r="G17" s="38"/>
      <c r="H17" s="38"/>
      <c r="I17" s="38"/>
      <c r="J17" s="38"/>
      <c r="K17" s="38"/>
      <c r="L17" s="38"/>
      <c r="M17" s="32" t="s">
        <v>34</v>
      </c>
      <c r="N17" s="38"/>
      <c r="O17" s="208" t="s">
        <v>35</v>
      </c>
      <c r="P17" s="208"/>
      <c r="Q17" s="38"/>
      <c r="R17" s="39"/>
      <c r="AZ17" s="118" t="s">
        <v>151</v>
      </c>
      <c r="BA17" s="118" t="s">
        <v>151</v>
      </c>
      <c r="BB17" s="118" t="s">
        <v>35</v>
      </c>
      <c r="BC17" s="118" t="s">
        <v>152</v>
      </c>
      <c r="BD17" s="118" t="s">
        <v>120</v>
      </c>
    </row>
    <row r="18" spans="2:56" s="1" customFormat="1" ht="18" customHeight="1">
      <c r="B18" s="37"/>
      <c r="C18" s="38"/>
      <c r="D18" s="38"/>
      <c r="E18" s="30" t="s">
        <v>41</v>
      </c>
      <c r="F18" s="38"/>
      <c r="G18" s="38"/>
      <c r="H18" s="38"/>
      <c r="I18" s="38"/>
      <c r="J18" s="38"/>
      <c r="K18" s="38"/>
      <c r="L18" s="38"/>
      <c r="M18" s="32" t="s">
        <v>37</v>
      </c>
      <c r="N18" s="38"/>
      <c r="O18" s="208" t="s">
        <v>35</v>
      </c>
      <c r="P18" s="208"/>
      <c r="Q18" s="38"/>
      <c r="R18" s="39"/>
      <c r="AZ18" s="118" t="s">
        <v>153</v>
      </c>
      <c r="BA18" s="118" t="s">
        <v>153</v>
      </c>
      <c r="BB18" s="118" t="s">
        <v>35</v>
      </c>
      <c r="BC18" s="118" t="s">
        <v>154</v>
      </c>
      <c r="BD18" s="118" t="s">
        <v>120</v>
      </c>
    </row>
    <row r="19" spans="2:56" s="1" customFormat="1" ht="6.95" customHeight="1">
      <c r="B19" s="37"/>
      <c r="C19" s="38"/>
      <c r="D19" s="38"/>
      <c r="E19" s="38"/>
      <c r="F19" s="38"/>
      <c r="G19" s="38"/>
      <c r="H19" s="38"/>
      <c r="I19" s="38"/>
      <c r="J19" s="38"/>
      <c r="K19" s="38"/>
      <c r="L19" s="38"/>
      <c r="M19" s="38"/>
      <c r="N19" s="38"/>
      <c r="O19" s="38"/>
      <c r="P19" s="38"/>
      <c r="Q19" s="38"/>
      <c r="R19" s="39"/>
      <c r="AZ19" s="118" t="s">
        <v>155</v>
      </c>
      <c r="BA19" s="118" t="s">
        <v>155</v>
      </c>
      <c r="BB19" s="118" t="s">
        <v>35</v>
      </c>
      <c r="BC19" s="118" t="s">
        <v>156</v>
      </c>
      <c r="BD19" s="118" t="s">
        <v>120</v>
      </c>
    </row>
    <row r="20" spans="2:56" s="1" customFormat="1" ht="14.45" customHeight="1">
      <c r="B20" s="37"/>
      <c r="C20" s="38"/>
      <c r="D20" s="32" t="s">
        <v>43</v>
      </c>
      <c r="E20" s="38"/>
      <c r="F20" s="38"/>
      <c r="G20" s="38"/>
      <c r="H20" s="38"/>
      <c r="I20" s="38"/>
      <c r="J20" s="38"/>
      <c r="K20" s="38"/>
      <c r="L20" s="38"/>
      <c r="M20" s="32" t="s">
        <v>34</v>
      </c>
      <c r="N20" s="38"/>
      <c r="O20" s="208" t="str">
        <f>IF('Rekapitulace stavby'!AN19="","",'Rekapitulace stavby'!AN19)</f>
        <v/>
      </c>
      <c r="P20" s="208"/>
      <c r="Q20" s="38"/>
      <c r="R20" s="39"/>
      <c r="AZ20" s="118" t="s">
        <v>157</v>
      </c>
      <c r="BA20" s="118" t="s">
        <v>157</v>
      </c>
      <c r="BB20" s="118" t="s">
        <v>35</v>
      </c>
      <c r="BC20" s="118" t="s">
        <v>158</v>
      </c>
      <c r="BD20" s="118" t="s">
        <v>120</v>
      </c>
    </row>
    <row r="21" spans="2:56" s="1" customFormat="1" ht="18" customHeight="1">
      <c r="B21" s="37"/>
      <c r="C21" s="38"/>
      <c r="D21" s="38"/>
      <c r="E21" s="30" t="str">
        <f>IF('Rekapitulace stavby'!E20="","",'Rekapitulace stavby'!E20)</f>
        <v xml:space="preserve"> </v>
      </c>
      <c r="F21" s="38"/>
      <c r="G21" s="38"/>
      <c r="H21" s="38"/>
      <c r="I21" s="38"/>
      <c r="J21" s="38"/>
      <c r="K21" s="38"/>
      <c r="L21" s="38"/>
      <c r="M21" s="32" t="s">
        <v>37</v>
      </c>
      <c r="N21" s="38"/>
      <c r="O21" s="208" t="str">
        <f>IF('Rekapitulace stavby'!AN20="","",'Rekapitulace stavby'!AN20)</f>
        <v/>
      </c>
      <c r="P21" s="208"/>
      <c r="Q21" s="38"/>
      <c r="R21" s="39"/>
      <c r="AZ21" s="118" t="s">
        <v>159</v>
      </c>
      <c r="BA21" s="118" t="s">
        <v>159</v>
      </c>
      <c r="BB21" s="118" t="s">
        <v>35</v>
      </c>
      <c r="BC21" s="118" t="s">
        <v>160</v>
      </c>
      <c r="BD21" s="118" t="s">
        <v>120</v>
      </c>
    </row>
    <row r="22" spans="2:56" s="1" customFormat="1" ht="6.95" customHeight="1">
      <c r="B22" s="37"/>
      <c r="C22" s="38"/>
      <c r="D22" s="38"/>
      <c r="E22" s="38"/>
      <c r="F22" s="38"/>
      <c r="G22" s="38"/>
      <c r="H22" s="38"/>
      <c r="I22" s="38"/>
      <c r="J22" s="38"/>
      <c r="K22" s="38"/>
      <c r="L22" s="38"/>
      <c r="M22" s="38"/>
      <c r="N22" s="38"/>
      <c r="O22" s="38"/>
      <c r="P22" s="38"/>
      <c r="Q22" s="38"/>
      <c r="R22" s="39"/>
      <c r="AZ22" s="118" t="s">
        <v>161</v>
      </c>
      <c r="BA22" s="118" t="s">
        <v>161</v>
      </c>
      <c r="BB22" s="118" t="s">
        <v>35</v>
      </c>
      <c r="BC22" s="118" t="s">
        <v>162</v>
      </c>
      <c r="BD22" s="118" t="s">
        <v>120</v>
      </c>
    </row>
    <row r="23" spans="2:56" s="1" customFormat="1" ht="14.45" customHeight="1">
      <c r="B23" s="37"/>
      <c r="C23" s="38"/>
      <c r="D23" s="32" t="s">
        <v>45</v>
      </c>
      <c r="E23" s="38"/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9"/>
      <c r="AZ23" s="118" t="s">
        <v>163</v>
      </c>
      <c r="BA23" s="118" t="s">
        <v>163</v>
      </c>
      <c r="BB23" s="118" t="s">
        <v>35</v>
      </c>
      <c r="BC23" s="118" t="s">
        <v>164</v>
      </c>
      <c r="BD23" s="118" t="s">
        <v>120</v>
      </c>
    </row>
    <row r="24" spans="2:56" s="1" customFormat="1" ht="262.5" customHeight="1">
      <c r="B24" s="37"/>
      <c r="C24" s="38"/>
      <c r="D24" s="38"/>
      <c r="E24" s="213" t="s">
        <v>165</v>
      </c>
      <c r="F24" s="213"/>
      <c r="G24" s="213"/>
      <c r="H24" s="213"/>
      <c r="I24" s="213"/>
      <c r="J24" s="213"/>
      <c r="K24" s="213"/>
      <c r="L24" s="213"/>
      <c r="M24" s="38"/>
      <c r="N24" s="38"/>
      <c r="O24" s="38"/>
      <c r="P24" s="38"/>
      <c r="Q24" s="38"/>
      <c r="R24" s="39"/>
      <c r="AZ24" s="118" t="s">
        <v>166</v>
      </c>
      <c r="BA24" s="118" t="s">
        <v>166</v>
      </c>
      <c r="BB24" s="118" t="s">
        <v>35</v>
      </c>
      <c r="BC24" s="118" t="s">
        <v>167</v>
      </c>
      <c r="BD24" s="118" t="s">
        <v>120</v>
      </c>
    </row>
    <row r="25" spans="2:56" s="1" customFormat="1" ht="6.95" customHeight="1">
      <c r="B25" s="37"/>
      <c r="C25" s="38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9"/>
      <c r="AZ25" s="118" t="s">
        <v>168</v>
      </c>
      <c r="BA25" s="118" t="s">
        <v>168</v>
      </c>
      <c r="BB25" s="118" t="s">
        <v>35</v>
      </c>
      <c r="BC25" s="118" t="s">
        <v>126</v>
      </c>
      <c r="BD25" s="118" t="s">
        <v>120</v>
      </c>
    </row>
    <row r="26" spans="2:56" s="1" customFormat="1" ht="6.95" customHeight="1">
      <c r="B26" s="37"/>
      <c r="C26" s="38"/>
      <c r="D26" s="53"/>
      <c r="E26" s="53"/>
      <c r="F26" s="53"/>
      <c r="G26" s="53"/>
      <c r="H26" s="53"/>
      <c r="I26" s="53"/>
      <c r="J26" s="53"/>
      <c r="K26" s="53"/>
      <c r="L26" s="53"/>
      <c r="M26" s="53"/>
      <c r="N26" s="53"/>
      <c r="O26" s="53"/>
      <c r="P26" s="53"/>
      <c r="Q26" s="38"/>
      <c r="R26" s="39"/>
      <c r="AZ26" s="118" t="s">
        <v>169</v>
      </c>
      <c r="BA26" s="118" t="s">
        <v>169</v>
      </c>
      <c r="BB26" s="118" t="s">
        <v>35</v>
      </c>
      <c r="BC26" s="118" t="s">
        <v>170</v>
      </c>
      <c r="BD26" s="118" t="s">
        <v>120</v>
      </c>
    </row>
    <row r="27" spans="2:56" s="1" customFormat="1" ht="14.45" customHeight="1">
      <c r="B27" s="37"/>
      <c r="C27" s="38"/>
      <c r="D27" s="119" t="s">
        <v>171</v>
      </c>
      <c r="E27" s="38"/>
      <c r="F27" s="38"/>
      <c r="G27" s="38"/>
      <c r="H27" s="38"/>
      <c r="I27" s="38"/>
      <c r="J27" s="38"/>
      <c r="K27" s="38"/>
      <c r="L27" s="38"/>
      <c r="M27" s="214">
        <f>N88</f>
        <v>0</v>
      </c>
      <c r="N27" s="214"/>
      <c r="O27" s="214"/>
      <c r="P27" s="214"/>
      <c r="Q27" s="38"/>
      <c r="R27" s="39"/>
      <c r="AZ27" s="118" t="s">
        <v>172</v>
      </c>
      <c r="BA27" s="118" t="s">
        <v>172</v>
      </c>
      <c r="BB27" s="118" t="s">
        <v>35</v>
      </c>
      <c r="BC27" s="118" t="s">
        <v>173</v>
      </c>
      <c r="BD27" s="118" t="s">
        <v>120</v>
      </c>
    </row>
    <row r="28" spans="2:56" s="1" customFormat="1" ht="14.45" customHeight="1">
      <c r="B28" s="37"/>
      <c r="C28" s="38"/>
      <c r="D28" s="36" t="s">
        <v>105</v>
      </c>
      <c r="E28" s="38"/>
      <c r="F28" s="38"/>
      <c r="G28" s="38"/>
      <c r="H28" s="38"/>
      <c r="I28" s="38"/>
      <c r="J28" s="38"/>
      <c r="K28" s="38"/>
      <c r="L28" s="38"/>
      <c r="M28" s="214">
        <f>N110</f>
        <v>0</v>
      </c>
      <c r="N28" s="214"/>
      <c r="O28" s="214"/>
      <c r="P28" s="214"/>
      <c r="Q28" s="38"/>
      <c r="R28" s="39"/>
      <c r="AZ28" s="118" t="s">
        <v>174</v>
      </c>
      <c r="BA28" s="118" t="s">
        <v>174</v>
      </c>
      <c r="BB28" s="118" t="s">
        <v>35</v>
      </c>
      <c r="BC28" s="118" t="s">
        <v>175</v>
      </c>
      <c r="BD28" s="118" t="s">
        <v>120</v>
      </c>
    </row>
    <row r="29" spans="2:56" s="1" customFormat="1" ht="6.95" customHeight="1">
      <c r="B29" s="37"/>
      <c r="C29" s="38"/>
      <c r="D29" s="38"/>
      <c r="E29" s="38"/>
      <c r="F29" s="38"/>
      <c r="G29" s="38"/>
      <c r="H29" s="38"/>
      <c r="I29" s="38"/>
      <c r="J29" s="38"/>
      <c r="K29" s="38"/>
      <c r="L29" s="38"/>
      <c r="M29" s="38"/>
      <c r="N29" s="38"/>
      <c r="O29" s="38"/>
      <c r="P29" s="38"/>
      <c r="Q29" s="38"/>
      <c r="R29" s="39"/>
      <c r="AZ29" s="118" t="s">
        <v>176</v>
      </c>
      <c r="BA29" s="118" t="s">
        <v>176</v>
      </c>
      <c r="BB29" s="118" t="s">
        <v>35</v>
      </c>
      <c r="BC29" s="118" t="s">
        <v>177</v>
      </c>
      <c r="BD29" s="118" t="s">
        <v>120</v>
      </c>
    </row>
    <row r="30" spans="2:56" s="1" customFormat="1" ht="25.35" customHeight="1">
      <c r="B30" s="37"/>
      <c r="C30" s="38"/>
      <c r="D30" s="120" t="s">
        <v>49</v>
      </c>
      <c r="E30" s="38"/>
      <c r="F30" s="38"/>
      <c r="G30" s="38"/>
      <c r="H30" s="38"/>
      <c r="I30" s="38"/>
      <c r="J30" s="38"/>
      <c r="K30" s="38"/>
      <c r="L30" s="38"/>
      <c r="M30" s="256">
        <f>ROUNDUP(M27+M28,2)</f>
        <v>0</v>
      </c>
      <c r="N30" s="251"/>
      <c r="O30" s="251"/>
      <c r="P30" s="251"/>
      <c r="Q30" s="38"/>
      <c r="R30" s="39"/>
      <c r="AZ30" s="118" t="s">
        <v>178</v>
      </c>
      <c r="BA30" s="118" t="s">
        <v>178</v>
      </c>
      <c r="BB30" s="118" t="s">
        <v>35</v>
      </c>
      <c r="BC30" s="118" t="s">
        <v>122</v>
      </c>
      <c r="BD30" s="118" t="s">
        <v>120</v>
      </c>
    </row>
    <row r="31" spans="2:56" s="1" customFormat="1" ht="6.95" customHeight="1">
      <c r="B31" s="37"/>
      <c r="C31" s="38"/>
      <c r="D31" s="53"/>
      <c r="E31" s="53"/>
      <c r="F31" s="53"/>
      <c r="G31" s="53"/>
      <c r="H31" s="53"/>
      <c r="I31" s="53"/>
      <c r="J31" s="53"/>
      <c r="K31" s="53"/>
      <c r="L31" s="53"/>
      <c r="M31" s="53"/>
      <c r="N31" s="53"/>
      <c r="O31" s="53"/>
      <c r="P31" s="53"/>
      <c r="Q31" s="38"/>
      <c r="R31" s="39"/>
      <c r="AZ31" s="118" t="s">
        <v>179</v>
      </c>
      <c r="BA31" s="118" t="s">
        <v>179</v>
      </c>
      <c r="BB31" s="118" t="s">
        <v>35</v>
      </c>
      <c r="BC31" s="118" t="s">
        <v>180</v>
      </c>
      <c r="BD31" s="118" t="s">
        <v>120</v>
      </c>
    </row>
    <row r="32" spans="2:56" s="1" customFormat="1" ht="14.45" customHeight="1">
      <c r="B32" s="37"/>
      <c r="C32" s="38"/>
      <c r="D32" s="44" t="s">
        <v>50</v>
      </c>
      <c r="E32" s="44" t="s">
        <v>51</v>
      </c>
      <c r="F32" s="45">
        <v>0.21</v>
      </c>
      <c r="G32" s="121" t="s">
        <v>52</v>
      </c>
      <c r="H32" s="257">
        <f>(SUM(BE110:BE117)+SUM(BE135:BE577))</f>
        <v>0</v>
      </c>
      <c r="I32" s="251"/>
      <c r="J32" s="251"/>
      <c r="K32" s="38"/>
      <c r="L32" s="38"/>
      <c r="M32" s="257">
        <f>ROUNDUP((SUM(BE110:BE117)+SUM(BE135:BE577)), 2)*F32</f>
        <v>0</v>
      </c>
      <c r="N32" s="251"/>
      <c r="O32" s="251"/>
      <c r="P32" s="251"/>
      <c r="Q32" s="38"/>
      <c r="R32" s="39"/>
      <c r="AZ32" s="118" t="s">
        <v>181</v>
      </c>
      <c r="BA32" s="118" t="s">
        <v>181</v>
      </c>
      <c r="BB32" s="118" t="s">
        <v>35</v>
      </c>
      <c r="BC32" s="118" t="s">
        <v>182</v>
      </c>
      <c r="BD32" s="118" t="s">
        <v>120</v>
      </c>
    </row>
    <row r="33" spans="2:56" s="1" customFormat="1" ht="14.45" customHeight="1">
      <c r="B33" s="37"/>
      <c r="C33" s="38"/>
      <c r="D33" s="38"/>
      <c r="E33" s="44" t="s">
        <v>53</v>
      </c>
      <c r="F33" s="45">
        <v>0.15</v>
      </c>
      <c r="G33" s="121" t="s">
        <v>52</v>
      </c>
      <c r="H33" s="257">
        <f>(SUM(BF110:BF117)+SUM(BF135:BF577))</f>
        <v>0</v>
      </c>
      <c r="I33" s="251"/>
      <c r="J33" s="251"/>
      <c r="K33" s="38"/>
      <c r="L33" s="38"/>
      <c r="M33" s="257">
        <f>ROUNDUP((SUM(BF110:BF117)+SUM(BF135:BF577)), 2)*F33</f>
        <v>0</v>
      </c>
      <c r="N33" s="251"/>
      <c r="O33" s="251"/>
      <c r="P33" s="251"/>
      <c r="Q33" s="38"/>
      <c r="R33" s="39"/>
      <c r="AZ33" s="118" t="s">
        <v>183</v>
      </c>
      <c r="BA33" s="118" t="s">
        <v>183</v>
      </c>
      <c r="BB33" s="118" t="s">
        <v>35</v>
      </c>
      <c r="BC33" s="118" t="s">
        <v>184</v>
      </c>
      <c r="BD33" s="118" t="s">
        <v>120</v>
      </c>
    </row>
    <row r="34" spans="2:56" s="1" customFormat="1" ht="14.45" hidden="1" customHeight="1">
      <c r="B34" s="37"/>
      <c r="C34" s="38"/>
      <c r="D34" s="38"/>
      <c r="E34" s="44" t="s">
        <v>54</v>
      </c>
      <c r="F34" s="45">
        <v>0.21</v>
      </c>
      <c r="G34" s="121" t="s">
        <v>52</v>
      </c>
      <c r="H34" s="257">
        <f>(SUM(BG110:BG117)+SUM(BG135:BG577))</f>
        <v>0</v>
      </c>
      <c r="I34" s="251"/>
      <c r="J34" s="251"/>
      <c r="K34" s="38"/>
      <c r="L34" s="38"/>
      <c r="M34" s="257">
        <v>0</v>
      </c>
      <c r="N34" s="251"/>
      <c r="O34" s="251"/>
      <c r="P34" s="251"/>
      <c r="Q34" s="38"/>
      <c r="R34" s="39"/>
      <c r="AZ34" s="118" t="s">
        <v>185</v>
      </c>
      <c r="BA34" s="118" t="s">
        <v>185</v>
      </c>
      <c r="BB34" s="118" t="s">
        <v>35</v>
      </c>
      <c r="BC34" s="118" t="s">
        <v>186</v>
      </c>
      <c r="BD34" s="118" t="s">
        <v>120</v>
      </c>
    </row>
    <row r="35" spans="2:56" s="1" customFormat="1" ht="14.45" hidden="1" customHeight="1">
      <c r="B35" s="37"/>
      <c r="C35" s="38"/>
      <c r="D35" s="38"/>
      <c r="E35" s="44" t="s">
        <v>55</v>
      </c>
      <c r="F35" s="45">
        <v>0.15</v>
      </c>
      <c r="G35" s="121" t="s">
        <v>52</v>
      </c>
      <c r="H35" s="257">
        <f>(SUM(BH110:BH117)+SUM(BH135:BH577))</f>
        <v>0</v>
      </c>
      <c r="I35" s="251"/>
      <c r="J35" s="251"/>
      <c r="K35" s="38"/>
      <c r="L35" s="38"/>
      <c r="M35" s="257">
        <v>0</v>
      </c>
      <c r="N35" s="251"/>
      <c r="O35" s="251"/>
      <c r="P35" s="251"/>
      <c r="Q35" s="38"/>
      <c r="R35" s="39"/>
    </row>
    <row r="36" spans="2:56" s="1" customFormat="1" ht="14.45" hidden="1" customHeight="1">
      <c r="B36" s="37"/>
      <c r="C36" s="38"/>
      <c r="D36" s="38"/>
      <c r="E36" s="44" t="s">
        <v>56</v>
      </c>
      <c r="F36" s="45">
        <v>0</v>
      </c>
      <c r="G36" s="121" t="s">
        <v>52</v>
      </c>
      <c r="H36" s="257">
        <f>(SUM(BI110:BI117)+SUM(BI135:BI577))</f>
        <v>0</v>
      </c>
      <c r="I36" s="251"/>
      <c r="J36" s="251"/>
      <c r="K36" s="38"/>
      <c r="L36" s="38"/>
      <c r="M36" s="257">
        <v>0</v>
      </c>
      <c r="N36" s="251"/>
      <c r="O36" s="251"/>
      <c r="P36" s="251"/>
      <c r="Q36" s="38"/>
      <c r="R36" s="39"/>
    </row>
    <row r="37" spans="2:56" s="1" customFormat="1" ht="6.95" customHeight="1">
      <c r="B37" s="37"/>
      <c r="C37" s="38"/>
      <c r="D37" s="38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38"/>
      <c r="P37" s="38"/>
      <c r="Q37" s="38"/>
      <c r="R37" s="39"/>
    </row>
    <row r="38" spans="2:56" s="1" customFormat="1" ht="25.35" customHeight="1">
      <c r="B38" s="37"/>
      <c r="C38" s="116"/>
      <c r="D38" s="122" t="s">
        <v>57</v>
      </c>
      <c r="E38" s="81"/>
      <c r="F38" s="81"/>
      <c r="G38" s="123" t="s">
        <v>58</v>
      </c>
      <c r="H38" s="124" t="s">
        <v>59</v>
      </c>
      <c r="I38" s="81"/>
      <c r="J38" s="81"/>
      <c r="K38" s="81"/>
      <c r="L38" s="258">
        <f>SUM(M30:M36)</f>
        <v>0</v>
      </c>
      <c r="M38" s="258"/>
      <c r="N38" s="258"/>
      <c r="O38" s="258"/>
      <c r="P38" s="259"/>
      <c r="Q38" s="116"/>
      <c r="R38" s="39"/>
    </row>
    <row r="39" spans="2:56" s="1" customFormat="1" ht="14.45" customHeight="1">
      <c r="B39" s="37"/>
      <c r="C39" s="38"/>
      <c r="D39" s="38"/>
      <c r="E39" s="38"/>
      <c r="F39" s="38"/>
      <c r="G39" s="38"/>
      <c r="H39" s="38"/>
      <c r="I39" s="38"/>
      <c r="J39" s="38"/>
      <c r="K39" s="38"/>
      <c r="L39" s="38"/>
      <c r="M39" s="38"/>
      <c r="N39" s="38"/>
      <c r="O39" s="38"/>
      <c r="P39" s="38"/>
      <c r="Q39" s="38"/>
      <c r="R39" s="39"/>
    </row>
    <row r="40" spans="2:56" s="1" customFormat="1" ht="14.45" customHeight="1">
      <c r="B40" s="37"/>
      <c r="C40" s="38"/>
      <c r="D40" s="38"/>
      <c r="E40" s="38"/>
      <c r="F40" s="38"/>
      <c r="G40" s="38"/>
      <c r="H40" s="38"/>
      <c r="I40" s="38"/>
      <c r="J40" s="38"/>
      <c r="K40" s="38"/>
      <c r="L40" s="38"/>
      <c r="M40" s="38"/>
      <c r="N40" s="38"/>
      <c r="O40" s="38"/>
      <c r="P40" s="38"/>
      <c r="Q40" s="38"/>
      <c r="R40" s="39"/>
    </row>
    <row r="41" spans="2:56" ht="13.5">
      <c r="B41" s="24"/>
      <c r="C41" s="28"/>
      <c r="D41" s="28"/>
      <c r="E41" s="28"/>
      <c r="F41" s="28"/>
      <c r="G41" s="28"/>
      <c r="H41" s="28"/>
      <c r="I41" s="28"/>
      <c r="J41" s="28"/>
      <c r="K41" s="28"/>
      <c r="L41" s="28"/>
      <c r="M41" s="28"/>
      <c r="N41" s="28"/>
      <c r="O41" s="28"/>
      <c r="P41" s="28"/>
      <c r="Q41" s="28"/>
      <c r="R41" s="25"/>
    </row>
    <row r="42" spans="2:56" ht="13.5">
      <c r="B42" s="24"/>
      <c r="C42" s="28"/>
      <c r="D42" s="28"/>
      <c r="E42" s="28"/>
      <c r="F42" s="28"/>
      <c r="G42" s="28"/>
      <c r="H42" s="28"/>
      <c r="I42" s="28"/>
      <c r="J42" s="28"/>
      <c r="K42" s="28"/>
      <c r="L42" s="28"/>
      <c r="M42" s="28"/>
      <c r="N42" s="28"/>
      <c r="O42" s="28"/>
      <c r="P42" s="28"/>
      <c r="Q42" s="28"/>
      <c r="R42" s="25"/>
    </row>
    <row r="43" spans="2:56" ht="13.5">
      <c r="B43" s="24"/>
      <c r="C43" s="28"/>
      <c r="D43" s="28"/>
      <c r="E43" s="28"/>
      <c r="F43" s="28"/>
      <c r="G43" s="28"/>
      <c r="H43" s="28"/>
      <c r="I43" s="28"/>
      <c r="J43" s="28"/>
      <c r="K43" s="28"/>
      <c r="L43" s="28"/>
      <c r="M43" s="28"/>
      <c r="N43" s="28"/>
      <c r="O43" s="28"/>
      <c r="P43" s="28"/>
      <c r="Q43" s="28"/>
      <c r="R43" s="25"/>
    </row>
    <row r="44" spans="2:56" ht="13.5">
      <c r="B44" s="24"/>
      <c r="C44" s="28"/>
      <c r="D44" s="28"/>
      <c r="E44" s="28"/>
      <c r="F44" s="28"/>
      <c r="G44" s="28"/>
      <c r="H44" s="28"/>
      <c r="I44" s="28"/>
      <c r="J44" s="28"/>
      <c r="K44" s="28"/>
      <c r="L44" s="28"/>
      <c r="M44" s="28"/>
      <c r="N44" s="28"/>
      <c r="O44" s="28"/>
      <c r="P44" s="28"/>
      <c r="Q44" s="28"/>
      <c r="R44" s="25"/>
    </row>
    <row r="45" spans="2:56" ht="13.5">
      <c r="B45" s="24"/>
      <c r="C45" s="28"/>
      <c r="D45" s="28"/>
      <c r="E45" s="28"/>
      <c r="F45" s="28"/>
      <c r="G45" s="28"/>
      <c r="H45" s="28"/>
      <c r="I45" s="28"/>
      <c r="J45" s="28"/>
      <c r="K45" s="28"/>
      <c r="L45" s="28"/>
      <c r="M45" s="28"/>
      <c r="N45" s="28"/>
      <c r="O45" s="28"/>
      <c r="P45" s="28"/>
      <c r="Q45" s="28"/>
      <c r="R45" s="25"/>
    </row>
    <row r="46" spans="2:56" ht="13.5">
      <c r="B46" s="24"/>
      <c r="C46" s="28"/>
      <c r="D46" s="28"/>
      <c r="E46" s="28"/>
      <c r="F46" s="28"/>
      <c r="G46" s="28"/>
      <c r="H46" s="28"/>
      <c r="I46" s="28"/>
      <c r="J46" s="28"/>
      <c r="K46" s="28"/>
      <c r="L46" s="28"/>
      <c r="M46" s="28"/>
      <c r="N46" s="28"/>
      <c r="O46" s="28"/>
      <c r="P46" s="28"/>
      <c r="Q46" s="28"/>
      <c r="R46" s="25"/>
    </row>
    <row r="47" spans="2:56" ht="13.5">
      <c r="B47" s="24"/>
      <c r="C47" s="28"/>
      <c r="D47" s="28"/>
      <c r="E47" s="28"/>
      <c r="F47" s="28"/>
      <c r="G47" s="28"/>
      <c r="H47" s="28"/>
      <c r="I47" s="28"/>
      <c r="J47" s="28"/>
      <c r="K47" s="28"/>
      <c r="L47" s="28"/>
      <c r="M47" s="28"/>
      <c r="N47" s="28"/>
      <c r="O47" s="28"/>
      <c r="P47" s="28"/>
      <c r="Q47" s="28"/>
      <c r="R47" s="25"/>
    </row>
    <row r="48" spans="2:56" ht="13.5">
      <c r="B48" s="24"/>
      <c r="C48" s="28"/>
      <c r="D48" s="28"/>
      <c r="E48" s="28"/>
      <c r="F48" s="28"/>
      <c r="G48" s="28"/>
      <c r="H48" s="28"/>
      <c r="I48" s="28"/>
      <c r="J48" s="28"/>
      <c r="K48" s="28"/>
      <c r="L48" s="28"/>
      <c r="M48" s="28"/>
      <c r="N48" s="28"/>
      <c r="O48" s="28"/>
      <c r="P48" s="28"/>
      <c r="Q48" s="28"/>
      <c r="R48" s="25"/>
    </row>
    <row r="49" spans="2:18" ht="13.5">
      <c r="B49" s="24"/>
      <c r="C49" s="28"/>
      <c r="D49" s="28"/>
      <c r="E49" s="28"/>
      <c r="F49" s="28"/>
      <c r="G49" s="28"/>
      <c r="H49" s="28"/>
      <c r="I49" s="28"/>
      <c r="J49" s="28"/>
      <c r="K49" s="28"/>
      <c r="L49" s="28"/>
      <c r="M49" s="28"/>
      <c r="N49" s="28"/>
      <c r="O49" s="28"/>
      <c r="P49" s="28"/>
      <c r="Q49" s="28"/>
      <c r="R49" s="25"/>
    </row>
    <row r="50" spans="2:18" s="1" customFormat="1">
      <c r="B50" s="37"/>
      <c r="C50" s="38"/>
      <c r="D50" s="52" t="s">
        <v>60</v>
      </c>
      <c r="E50" s="53"/>
      <c r="F50" s="53"/>
      <c r="G50" s="53"/>
      <c r="H50" s="54"/>
      <c r="I50" s="38"/>
      <c r="J50" s="52" t="s">
        <v>61</v>
      </c>
      <c r="K50" s="53"/>
      <c r="L50" s="53"/>
      <c r="M50" s="53"/>
      <c r="N50" s="53"/>
      <c r="O50" s="53"/>
      <c r="P50" s="54"/>
      <c r="Q50" s="38"/>
      <c r="R50" s="39"/>
    </row>
    <row r="51" spans="2:18" ht="13.5">
      <c r="B51" s="24"/>
      <c r="C51" s="28"/>
      <c r="D51" s="55"/>
      <c r="E51" s="28"/>
      <c r="F51" s="28"/>
      <c r="G51" s="28"/>
      <c r="H51" s="56"/>
      <c r="I51" s="28"/>
      <c r="J51" s="55"/>
      <c r="K51" s="28"/>
      <c r="L51" s="28"/>
      <c r="M51" s="28"/>
      <c r="N51" s="28"/>
      <c r="O51" s="28"/>
      <c r="P51" s="56"/>
      <c r="Q51" s="28"/>
      <c r="R51" s="25"/>
    </row>
    <row r="52" spans="2:18" ht="13.5">
      <c r="B52" s="24"/>
      <c r="C52" s="28"/>
      <c r="D52" s="55"/>
      <c r="E52" s="28"/>
      <c r="F52" s="28"/>
      <c r="G52" s="28"/>
      <c r="H52" s="56"/>
      <c r="I52" s="28"/>
      <c r="J52" s="55"/>
      <c r="K52" s="28"/>
      <c r="L52" s="28"/>
      <c r="M52" s="28"/>
      <c r="N52" s="28"/>
      <c r="O52" s="28"/>
      <c r="P52" s="56"/>
      <c r="Q52" s="28"/>
      <c r="R52" s="25"/>
    </row>
    <row r="53" spans="2:18" ht="13.5">
      <c r="B53" s="24"/>
      <c r="C53" s="28"/>
      <c r="D53" s="55"/>
      <c r="E53" s="28"/>
      <c r="F53" s="28"/>
      <c r="G53" s="28"/>
      <c r="H53" s="56"/>
      <c r="I53" s="28"/>
      <c r="J53" s="55"/>
      <c r="K53" s="28"/>
      <c r="L53" s="28"/>
      <c r="M53" s="28"/>
      <c r="N53" s="28"/>
      <c r="O53" s="28"/>
      <c r="P53" s="56"/>
      <c r="Q53" s="28"/>
      <c r="R53" s="25"/>
    </row>
    <row r="54" spans="2:18" ht="13.5">
      <c r="B54" s="24"/>
      <c r="C54" s="28"/>
      <c r="D54" s="55"/>
      <c r="E54" s="28"/>
      <c r="F54" s="28"/>
      <c r="G54" s="28"/>
      <c r="H54" s="56"/>
      <c r="I54" s="28"/>
      <c r="J54" s="55"/>
      <c r="K54" s="28"/>
      <c r="L54" s="28"/>
      <c r="M54" s="28"/>
      <c r="N54" s="28"/>
      <c r="O54" s="28"/>
      <c r="P54" s="56"/>
      <c r="Q54" s="28"/>
      <c r="R54" s="25"/>
    </row>
    <row r="55" spans="2:18" ht="13.5">
      <c r="B55" s="24"/>
      <c r="C55" s="28"/>
      <c r="D55" s="55"/>
      <c r="E55" s="28"/>
      <c r="F55" s="28"/>
      <c r="G55" s="28"/>
      <c r="H55" s="56"/>
      <c r="I55" s="28"/>
      <c r="J55" s="55"/>
      <c r="K55" s="28"/>
      <c r="L55" s="28"/>
      <c r="M55" s="28"/>
      <c r="N55" s="28"/>
      <c r="O55" s="28"/>
      <c r="P55" s="56"/>
      <c r="Q55" s="28"/>
      <c r="R55" s="25"/>
    </row>
    <row r="56" spans="2:18" ht="13.5">
      <c r="B56" s="24"/>
      <c r="C56" s="28"/>
      <c r="D56" s="55"/>
      <c r="E56" s="28"/>
      <c r="F56" s="28"/>
      <c r="G56" s="28"/>
      <c r="H56" s="56"/>
      <c r="I56" s="28"/>
      <c r="J56" s="55"/>
      <c r="K56" s="28"/>
      <c r="L56" s="28"/>
      <c r="M56" s="28"/>
      <c r="N56" s="28"/>
      <c r="O56" s="28"/>
      <c r="P56" s="56"/>
      <c r="Q56" s="28"/>
      <c r="R56" s="25"/>
    </row>
    <row r="57" spans="2:18" ht="13.5">
      <c r="B57" s="24"/>
      <c r="C57" s="28"/>
      <c r="D57" s="55"/>
      <c r="E57" s="28"/>
      <c r="F57" s="28"/>
      <c r="G57" s="28"/>
      <c r="H57" s="56"/>
      <c r="I57" s="28"/>
      <c r="J57" s="55"/>
      <c r="K57" s="28"/>
      <c r="L57" s="28"/>
      <c r="M57" s="28"/>
      <c r="N57" s="28"/>
      <c r="O57" s="28"/>
      <c r="P57" s="56"/>
      <c r="Q57" s="28"/>
      <c r="R57" s="25"/>
    </row>
    <row r="58" spans="2:18" ht="13.5">
      <c r="B58" s="24"/>
      <c r="C58" s="28"/>
      <c r="D58" s="55"/>
      <c r="E58" s="28"/>
      <c r="F58" s="28"/>
      <c r="G58" s="28"/>
      <c r="H58" s="56"/>
      <c r="I58" s="28"/>
      <c r="J58" s="55"/>
      <c r="K58" s="28"/>
      <c r="L58" s="28"/>
      <c r="M58" s="28"/>
      <c r="N58" s="28"/>
      <c r="O58" s="28"/>
      <c r="P58" s="56"/>
      <c r="Q58" s="28"/>
      <c r="R58" s="25"/>
    </row>
    <row r="59" spans="2:18" s="1" customFormat="1">
      <c r="B59" s="37"/>
      <c r="C59" s="38"/>
      <c r="D59" s="57" t="s">
        <v>62</v>
      </c>
      <c r="E59" s="58"/>
      <c r="F59" s="58"/>
      <c r="G59" s="59" t="s">
        <v>63</v>
      </c>
      <c r="H59" s="60"/>
      <c r="I59" s="38"/>
      <c r="J59" s="57" t="s">
        <v>62</v>
      </c>
      <c r="K59" s="58"/>
      <c r="L59" s="58"/>
      <c r="M59" s="58"/>
      <c r="N59" s="59" t="s">
        <v>63</v>
      </c>
      <c r="O59" s="58"/>
      <c r="P59" s="60"/>
      <c r="Q59" s="38"/>
      <c r="R59" s="39"/>
    </row>
    <row r="60" spans="2:18" ht="13.5">
      <c r="B60" s="24"/>
      <c r="C60" s="28"/>
      <c r="D60" s="28"/>
      <c r="E60" s="28"/>
      <c r="F60" s="28"/>
      <c r="G60" s="28"/>
      <c r="H60" s="28"/>
      <c r="I60" s="28"/>
      <c r="J60" s="28"/>
      <c r="K60" s="28"/>
      <c r="L60" s="28"/>
      <c r="M60" s="28"/>
      <c r="N60" s="28"/>
      <c r="O60" s="28"/>
      <c r="P60" s="28"/>
      <c r="Q60" s="28"/>
      <c r="R60" s="25"/>
    </row>
    <row r="61" spans="2:18" s="1" customFormat="1">
      <c r="B61" s="37"/>
      <c r="C61" s="38"/>
      <c r="D61" s="52" t="s">
        <v>64</v>
      </c>
      <c r="E61" s="53"/>
      <c r="F61" s="53"/>
      <c r="G61" s="53"/>
      <c r="H61" s="54"/>
      <c r="I61" s="38"/>
      <c r="J61" s="52" t="s">
        <v>65</v>
      </c>
      <c r="K61" s="53"/>
      <c r="L61" s="53"/>
      <c r="M61" s="53"/>
      <c r="N61" s="53"/>
      <c r="O61" s="53"/>
      <c r="P61" s="54"/>
      <c r="Q61" s="38"/>
      <c r="R61" s="39"/>
    </row>
    <row r="62" spans="2:18" ht="13.5">
      <c r="B62" s="24"/>
      <c r="C62" s="28"/>
      <c r="D62" s="55"/>
      <c r="E62" s="28"/>
      <c r="F62" s="28"/>
      <c r="G62" s="28"/>
      <c r="H62" s="56"/>
      <c r="I62" s="28"/>
      <c r="J62" s="55"/>
      <c r="K62" s="28"/>
      <c r="L62" s="28"/>
      <c r="M62" s="28"/>
      <c r="N62" s="28"/>
      <c r="O62" s="28"/>
      <c r="P62" s="56"/>
      <c r="Q62" s="28"/>
      <c r="R62" s="25"/>
    </row>
    <row r="63" spans="2:18" ht="13.5">
      <c r="B63" s="24"/>
      <c r="C63" s="28"/>
      <c r="D63" s="55"/>
      <c r="E63" s="28"/>
      <c r="F63" s="28"/>
      <c r="G63" s="28"/>
      <c r="H63" s="56"/>
      <c r="I63" s="28"/>
      <c r="J63" s="55"/>
      <c r="K63" s="28"/>
      <c r="L63" s="28"/>
      <c r="M63" s="28"/>
      <c r="N63" s="28"/>
      <c r="O63" s="28"/>
      <c r="P63" s="56"/>
      <c r="Q63" s="28"/>
      <c r="R63" s="25"/>
    </row>
    <row r="64" spans="2:18" ht="13.5">
      <c r="B64" s="24"/>
      <c r="C64" s="28"/>
      <c r="D64" s="55"/>
      <c r="E64" s="28"/>
      <c r="F64" s="28"/>
      <c r="G64" s="28"/>
      <c r="H64" s="56"/>
      <c r="I64" s="28"/>
      <c r="J64" s="55"/>
      <c r="K64" s="28"/>
      <c r="L64" s="28"/>
      <c r="M64" s="28"/>
      <c r="N64" s="28"/>
      <c r="O64" s="28"/>
      <c r="P64" s="56"/>
      <c r="Q64" s="28"/>
      <c r="R64" s="25"/>
    </row>
    <row r="65" spans="2:21" ht="13.5">
      <c r="B65" s="24"/>
      <c r="C65" s="28"/>
      <c r="D65" s="55"/>
      <c r="E65" s="28"/>
      <c r="F65" s="28"/>
      <c r="G65" s="28"/>
      <c r="H65" s="56"/>
      <c r="I65" s="28"/>
      <c r="J65" s="55"/>
      <c r="K65" s="28"/>
      <c r="L65" s="28"/>
      <c r="M65" s="28"/>
      <c r="N65" s="28"/>
      <c r="O65" s="28"/>
      <c r="P65" s="56"/>
      <c r="Q65" s="28"/>
      <c r="R65" s="25"/>
    </row>
    <row r="66" spans="2:21" ht="13.5">
      <c r="B66" s="24"/>
      <c r="C66" s="28"/>
      <c r="D66" s="55"/>
      <c r="E66" s="28"/>
      <c r="F66" s="28"/>
      <c r="G66" s="28"/>
      <c r="H66" s="56"/>
      <c r="I66" s="28"/>
      <c r="J66" s="55"/>
      <c r="K66" s="28"/>
      <c r="L66" s="28"/>
      <c r="M66" s="28"/>
      <c r="N66" s="28"/>
      <c r="O66" s="28"/>
      <c r="P66" s="56"/>
      <c r="Q66" s="28"/>
      <c r="R66" s="25"/>
    </row>
    <row r="67" spans="2:21" ht="13.5">
      <c r="B67" s="24"/>
      <c r="C67" s="28"/>
      <c r="D67" s="55"/>
      <c r="E67" s="28"/>
      <c r="F67" s="28"/>
      <c r="G67" s="28"/>
      <c r="H67" s="56"/>
      <c r="I67" s="28"/>
      <c r="J67" s="55"/>
      <c r="K67" s="28"/>
      <c r="L67" s="28"/>
      <c r="M67" s="28"/>
      <c r="N67" s="28"/>
      <c r="O67" s="28"/>
      <c r="P67" s="56"/>
      <c r="Q67" s="28"/>
      <c r="R67" s="25"/>
    </row>
    <row r="68" spans="2:21" ht="13.5">
      <c r="B68" s="24"/>
      <c r="C68" s="28"/>
      <c r="D68" s="55"/>
      <c r="E68" s="28"/>
      <c r="F68" s="28"/>
      <c r="G68" s="28"/>
      <c r="H68" s="56"/>
      <c r="I68" s="28"/>
      <c r="J68" s="55"/>
      <c r="K68" s="28"/>
      <c r="L68" s="28"/>
      <c r="M68" s="28"/>
      <c r="N68" s="28"/>
      <c r="O68" s="28"/>
      <c r="P68" s="56"/>
      <c r="Q68" s="28"/>
      <c r="R68" s="25"/>
    </row>
    <row r="69" spans="2:21" ht="13.5">
      <c r="B69" s="24"/>
      <c r="C69" s="28"/>
      <c r="D69" s="55"/>
      <c r="E69" s="28"/>
      <c r="F69" s="28"/>
      <c r="G69" s="28"/>
      <c r="H69" s="56"/>
      <c r="I69" s="28"/>
      <c r="J69" s="55"/>
      <c r="K69" s="28"/>
      <c r="L69" s="28"/>
      <c r="M69" s="28"/>
      <c r="N69" s="28"/>
      <c r="O69" s="28"/>
      <c r="P69" s="56"/>
      <c r="Q69" s="28"/>
      <c r="R69" s="25"/>
    </row>
    <row r="70" spans="2:21" s="1" customFormat="1">
      <c r="B70" s="37"/>
      <c r="C70" s="38"/>
      <c r="D70" s="57" t="s">
        <v>62</v>
      </c>
      <c r="E70" s="58"/>
      <c r="F70" s="58"/>
      <c r="G70" s="59" t="s">
        <v>63</v>
      </c>
      <c r="H70" s="60"/>
      <c r="I70" s="38"/>
      <c r="J70" s="57" t="s">
        <v>62</v>
      </c>
      <c r="K70" s="58"/>
      <c r="L70" s="58"/>
      <c r="M70" s="58"/>
      <c r="N70" s="59" t="s">
        <v>63</v>
      </c>
      <c r="O70" s="58"/>
      <c r="P70" s="60"/>
      <c r="Q70" s="38"/>
      <c r="R70" s="39"/>
    </row>
    <row r="71" spans="2:21" s="1" customFormat="1" ht="14.45" customHeight="1">
      <c r="B71" s="61"/>
      <c r="C71" s="62"/>
      <c r="D71" s="62"/>
      <c r="E71" s="62"/>
      <c r="F71" s="62"/>
      <c r="G71" s="62"/>
      <c r="H71" s="62"/>
      <c r="I71" s="62"/>
      <c r="J71" s="62"/>
      <c r="K71" s="62"/>
      <c r="L71" s="62"/>
      <c r="M71" s="62"/>
      <c r="N71" s="62"/>
      <c r="O71" s="62"/>
      <c r="P71" s="62"/>
      <c r="Q71" s="62"/>
      <c r="R71" s="63"/>
    </row>
    <row r="75" spans="2:21" s="1" customFormat="1" ht="6.95" customHeight="1">
      <c r="B75" s="125"/>
      <c r="C75" s="126"/>
      <c r="D75" s="126"/>
      <c r="E75" s="126"/>
      <c r="F75" s="126"/>
      <c r="G75" s="126"/>
      <c r="H75" s="126"/>
      <c r="I75" s="126"/>
      <c r="J75" s="126"/>
      <c r="K75" s="126"/>
      <c r="L75" s="126"/>
      <c r="M75" s="126"/>
      <c r="N75" s="126"/>
      <c r="O75" s="126"/>
      <c r="P75" s="126"/>
      <c r="Q75" s="126"/>
      <c r="R75" s="127"/>
    </row>
    <row r="76" spans="2:21" s="1" customFormat="1" ht="36.950000000000003" customHeight="1">
      <c r="B76" s="37"/>
      <c r="C76" s="204" t="s">
        <v>187</v>
      </c>
      <c r="D76" s="205"/>
      <c r="E76" s="205"/>
      <c r="F76" s="205"/>
      <c r="G76" s="205"/>
      <c r="H76" s="205"/>
      <c r="I76" s="205"/>
      <c r="J76" s="205"/>
      <c r="K76" s="205"/>
      <c r="L76" s="205"/>
      <c r="M76" s="205"/>
      <c r="N76" s="205"/>
      <c r="O76" s="205"/>
      <c r="P76" s="205"/>
      <c r="Q76" s="205"/>
      <c r="R76" s="39"/>
      <c r="T76" s="128"/>
      <c r="U76" s="128"/>
    </row>
    <row r="77" spans="2:21" s="1" customFormat="1" ht="6.95" customHeight="1">
      <c r="B77" s="37"/>
      <c r="C77" s="38"/>
      <c r="D77" s="38"/>
      <c r="E77" s="38"/>
      <c r="F77" s="38"/>
      <c r="G77" s="38"/>
      <c r="H77" s="38"/>
      <c r="I77" s="38"/>
      <c r="J77" s="38"/>
      <c r="K77" s="38"/>
      <c r="L77" s="38"/>
      <c r="M77" s="38"/>
      <c r="N77" s="38"/>
      <c r="O77" s="38"/>
      <c r="P77" s="38"/>
      <c r="Q77" s="38"/>
      <c r="R77" s="39"/>
      <c r="T77" s="128"/>
      <c r="U77" s="128"/>
    </row>
    <row r="78" spans="2:21" s="1" customFormat="1" ht="30" customHeight="1">
      <c r="B78" s="37"/>
      <c r="C78" s="32" t="s">
        <v>19</v>
      </c>
      <c r="D78" s="38"/>
      <c r="E78" s="38"/>
      <c r="F78" s="249" t="str">
        <f>F6</f>
        <v>SŠ PTA Jihlava - demolice objektu údržby, Polenská</v>
      </c>
      <c r="G78" s="250"/>
      <c r="H78" s="250"/>
      <c r="I78" s="250"/>
      <c r="J78" s="250"/>
      <c r="K78" s="250"/>
      <c r="L78" s="250"/>
      <c r="M78" s="250"/>
      <c r="N78" s="250"/>
      <c r="O78" s="250"/>
      <c r="P78" s="250"/>
      <c r="Q78" s="38"/>
      <c r="R78" s="39"/>
      <c r="T78" s="128"/>
      <c r="U78" s="128"/>
    </row>
    <row r="79" spans="2:21" s="1" customFormat="1" ht="36.950000000000003" customHeight="1">
      <c r="B79" s="37"/>
      <c r="C79" s="71" t="s">
        <v>129</v>
      </c>
      <c r="D79" s="38"/>
      <c r="E79" s="38"/>
      <c r="F79" s="224" t="str">
        <f>F7</f>
        <v>ART-07021 - Frézárna - úpravy údržba - stavební část</v>
      </c>
      <c r="G79" s="251"/>
      <c r="H79" s="251"/>
      <c r="I79" s="251"/>
      <c r="J79" s="251"/>
      <c r="K79" s="251"/>
      <c r="L79" s="251"/>
      <c r="M79" s="251"/>
      <c r="N79" s="251"/>
      <c r="O79" s="251"/>
      <c r="P79" s="251"/>
      <c r="Q79" s="38"/>
      <c r="R79" s="39"/>
      <c r="T79" s="128"/>
      <c r="U79" s="128"/>
    </row>
    <row r="80" spans="2:21" s="1" customFormat="1" ht="6.95" customHeight="1">
      <c r="B80" s="37"/>
      <c r="C80" s="38"/>
      <c r="D80" s="38"/>
      <c r="E80" s="38"/>
      <c r="F80" s="38"/>
      <c r="G80" s="38"/>
      <c r="H80" s="38"/>
      <c r="I80" s="38"/>
      <c r="J80" s="38"/>
      <c r="K80" s="38"/>
      <c r="L80" s="38"/>
      <c r="M80" s="38"/>
      <c r="N80" s="38"/>
      <c r="O80" s="38"/>
      <c r="P80" s="38"/>
      <c r="Q80" s="38"/>
      <c r="R80" s="39"/>
      <c r="T80" s="128"/>
      <c r="U80" s="128"/>
    </row>
    <row r="81" spans="2:47" s="1" customFormat="1" ht="18" customHeight="1">
      <c r="B81" s="37"/>
      <c r="C81" s="32" t="s">
        <v>27</v>
      </c>
      <c r="D81" s="38"/>
      <c r="E81" s="38"/>
      <c r="F81" s="30" t="str">
        <f>F9</f>
        <v>Jihlava</v>
      </c>
      <c r="G81" s="38"/>
      <c r="H81" s="38"/>
      <c r="I81" s="38"/>
      <c r="J81" s="38"/>
      <c r="K81" s="32" t="s">
        <v>29</v>
      </c>
      <c r="L81" s="38"/>
      <c r="M81" s="253" t="str">
        <f>IF(O9="","",O9)</f>
        <v>10. 7. 2016</v>
      </c>
      <c r="N81" s="253"/>
      <c r="O81" s="253"/>
      <c r="P81" s="253"/>
      <c r="Q81" s="38"/>
      <c r="R81" s="39"/>
      <c r="T81" s="128"/>
      <c r="U81" s="128"/>
    </row>
    <row r="82" spans="2:47" s="1" customFormat="1" ht="6.95" customHeight="1">
      <c r="B82" s="37"/>
      <c r="C82" s="38"/>
      <c r="D82" s="38"/>
      <c r="E82" s="38"/>
      <c r="F82" s="38"/>
      <c r="G82" s="38"/>
      <c r="H82" s="38"/>
      <c r="I82" s="38"/>
      <c r="J82" s="38"/>
      <c r="K82" s="38"/>
      <c r="L82" s="38"/>
      <c r="M82" s="38"/>
      <c r="N82" s="38"/>
      <c r="O82" s="38"/>
      <c r="P82" s="38"/>
      <c r="Q82" s="38"/>
      <c r="R82" s="39"/>
      <c r="T82" s="128"/>
      <c r="U82" s="128"/>
    </row>
    <row r="83" spans="2:47" s="1" customFormat="1">
      <c r="B83" s="37"/>
      <c r="C83" s="32" t="s">
        <v>33</v>
      </c>
      <c r="D83" s="38"/>
      <c r="E83" s="38"/>
      <c r="F83" s="30" t="str">
        <f>E12</f>
        <v>Kraj Výsočina, Žižkova 57, Jihlava</v>
      </c>
      <c r="G83" s="38"/>
      <c r="H83" s="38"/>
      <c r="I83" s="38"/>
      <c r="J83" s="38"/>
      <c r="K83" s="32" t="s">
        <v>40</v>
      </c>
      <c r="L83" s="38"/>
      <c r="M83" s="208" t="str">
        <f>E18</f>
        <v>Artprojekt Jihlava spol. s r.o.</v>
      </c>
      <c r="N83" s="208"/>
      <c r="O83" s="208"/>
      <c r="P83" s="208"/>
      <c r="Q83" s="208"/>
      <c r="R83" s="39"/>
      <c r="T83" s="128"/>
      <c r="U83" s="128"/>
    </row>
    <row r="84" spans="2:47" s="1" customFormat="1" ht="14.45" customHeight="1">
      <c r="B84" s="37"/>
      <c r="C84" s="32" t="s">
        <v>38</v>
      </c>
      <c r="D84" s="38"/>
      <c r="E84" s="38"/>
      <c r="F84" s="30" t="str">
        <f>IF(E15="","",E15)</f>
        <v>Vyplň údaj</v>
      </c>
      <c r="G84" s="38"/>
      <c r="H84" s="38"/>
      <c r="I84" s="38"/>
      <c r="J84" s="38"/>
      <c r="K84" s="32" t="s">
        <v>43</v>
      </c>
      <c r="L84" s="38"/>
      <c r="M84" s="208" t="str">
        <f>E21</f>
        <v xml:space="preserve"> </v>
      </c>
      <c r="N84" s="208"/>
      <c r="O84" s="208"/>
      <c r="P84" s="208"/>
      <c r="Q84" s="208"/>
      <c r="R84" s="39"/>
      <c r="T84" s="128"/>
      <c r="U84" s="128"/>
    </row>
    <row r="85" spans="2:47" s="1" customFormat="1" ht="10.35" customHeight="1">
      <c r="B85" s="37"/>
      <c r="C85" s="38"/>
      <c r="D85" s="38"/>
      <c r="E85" s="38"/>
      <c r="F85" s="38"/>
      <c r="G85" s="38"/>
      <c r="H85" s="38"/>
      <c r="I85" s="38"/>
      <c r="J85" s="38"/>
      <c r="K85" s="38"/>
      <c r="L85" s="38"/>
      <c r="M85" s="38"/>
      <c r="N85" s="38"/>
      <c r="O85" s="38"/>
      <c r="P85" s="38"/>
      <c r="Q85" s="38"/>
      <c r="R85" s="39"/>
      <c r="T85" s="128"/>
      <c r="U85" s="128"/>
    </row>
    <row r="86" spans="2:47" s="1" customFormat="1" ht="29.25" customHeight="1">
      <c r="B86" s="37"/>
      <c r="C86" s="260" t="s">
        <v>188</v>
      </c>
      <c r="D86" s="261"/>
      <c r="E86" s="261"/>
      <c r="F86" s="261"/>
      <c r="G86" s="261"/>
      <c r="H86" s="116"/>
      <c r="I86" s="116"/>
      <c r="J86" s="116"/>
      <c r="K86" s="116"/>
      <c r="L86" s="116"/>
      <c r="M86" s="116"/>
      <c r="N86" s="260" t="s">
        <v>189</v>
      </c>
      <c r="O86" s="261"/>
      <c r="P86" s="261"/>
      <c r="Q86" s="261"/>
      <c r="R86" s="39"/>
      <c r="T86" s="128"/>
      <c r="U86" s="128"/>
    </row>
    <row r="87" spans="2:47" s="1" customFormat="1" ht="10.35" customHeight="1">
      <c r="B87" s="37"/>
      <c r="C87" s="38"/>
      <c r="D87" s="38"/>
      <c r="E87" s="38"/>
      <c r="F87" s="38"/>
      <c r="G87" s="38"/>
      <c r="H87" s="38"/>
      <c r="I87" s="38"/>
      <c r="J87" s="38"/>
      <c r="K87" s="38"/>
      <c r="L87" s="38"/>
      <c r="M87" s="38"/>
      <c r="N87" s="38"/>
      <c r="O87" s="38"/>
      <c r="P87" s="38"/>
      <c r="Q87" s="38"/>
      <c r="R87" s="39"/>
      <c r="T87" s="128"/>
      <c r="U87" s="128"/>
    </row>
    <row r="88" spans="2:47" s="1" customFormat="1" ht="29.25" customHeight="1">
      <c r="B88" s="37"/>
      <c r="C88" s="129" t="s">
        <v>190</v>
      </c>
      <c r="D88" s="38"/>
      <c r="E88" s="38"/>
      <c r="F88" s="38"/>
      <c r="G88" s="38"/>
      <c r="H88" s="38"/>
      <c r="I88" s="38"/>
      <c r="J88" s="38"/>
      <c r="K88" s="38"/>
      <c r="L88" s="38"/>
      <c r="M88" s="38"/>
      <c r="N88" s="245">
        <f>N135</f>
        <v>0</v>
      </c>
      <c r="O88" s="262"/>
      <c r="P88" s="262"/>
      <c r="Q88" s="262"/>
      <c r="R88" s="39"/>
      <c r="T88" s="128"/>
      <c r="U88" s="128"/>
      <c r="AU88" s="20" t="s">
        <v>191</v>
      </c>
    </row>
    <row r="89" spans="2:47" s="6" customFormat="1" ht="24.95" customHeight="1">
      <c r="B89" s="130"/>
      <c r="C89" s="131"/>
      <c r="D89" s="132" t="s">
        <v>192</v>
      </c>
      <c r="E89" s="131"/>
      <c r="F89" s="131"/>
      <c r="G89" s="131"/>
      <c r="H89" s="131"/>
      <c r="I89" s="131"/>
      <c r="J89" s="131"/>
      <c r="K89" s="131"/>
      <c r="L89" s="131"/>
      <c r="M89" s="131"/>
      <c r="N89" s="263">
        <f>N136</f>
        <v>0</v>
      </c>
      <c r="O89" s="264"/>
      <c r="P89" s="264"/>
      <c r="Q89" s="264"/>
      <c r="R89" s="133"/>
      <c r="T89" s="134"/>
      <c r="U89" s="134"/>
    </row>
    <row r="90" spans="2:47" s="7" customFormat="1" ht="19.899999999999999" customHeight="1">
      <c r="B90" s="135"/>
      <c r="C90" s="136"/>
      <c r="D90" s="104" t="s">
        <v>193</v>
      </c>
      <c r="E90" s="136"/>
      <c r="F90" s="136"/>
      <c r="G90" s="136"/>
      <c r="H90" s="136"/>
      <c r="I90" s="136"/>
      <c r="J90" s="136"/>
      <c r="K90" s="136"/>
      <c r="L90" s="136"/>
      <c r="M90" s="136"/>
      <c r="N90" s="241">
        <f>N137</f>
        <v>0</v>
      </c>
      <c r="O90" s="265"/>
      <c r="P90" s="265"/>
      <c r="Q90" s="265"/>
      <c r="R90" s="137"/>
      <c r="T90" s="138"/>
      <c r="U90" s="138"/>
    </row>
    <row r="91" spans="2:47" s="7" customFormat="1" ht="19.899999999999999" customHeight="1">
      <c r="B91" s="135"/>
      <c r="C91" s="136"/>
      <c r="D91" s="104" t="s">
        <v>194</v>
      </c>
      <c r="E91" s="136"/>
      <c r="F91" s="136"/>
      <c r="G91" s="136"/>
      <c r="H91" s="136"/>
      <c r="I91" s="136"/>
      <c r="J91" s="136"/>
      <c r="K91" s="136"/>
      <c r="L91" s="136"/>
      <c r="M91" s="136"/>
      <c r="N91" s="241">
        <f>N172</f>
        <v>0</v>
      </c>
      <c r="O91" s="265"/>
      <c r="P91" s="265"/>
      <c r="Q91" s="265"/>
      <c r="R91" s="137"/>
      <c r="T91" s="138"/>
      <c r="U91" s="138"/>
    </row>
    <row r="92" spans="2:47" s="7" customFormat="1" ht="19.899999999999999" customHeight="1">
      <c r="B92" s="135"/>
      <c r="C92" s="136"/>
      <c r="D92" s="104" t="s">
        <v>195</v>
      </c>
      <c r="E92" s="136"/>
      <c r="F92" s="136"/>
      <c r="G92" s="136"/>
      <c r="H92" s="136"/>
      <c r="I92" s="136"/>
      <c r="J92" s="136"/>
      <c r="K92" s="136"/>
      <c r="L92" s="136"/>
      <c r="M92" s="136"/>
      <c r="N92" s="241">
        <f>N261</f>
        <v>0</v>
      </c>
      <c r="O92" s="265"/>
      <c r="P92" s="265"/>
      <c r="Q92" s="265"/>
      <c r="R92" s="137"/>
      <c r="T92" s="138"/>
      <c r="U92" s="138"/>
    </row>
    <row r="93" spans="2:47" s="7" customFormat="1" ht="19.899999999999999" customHeight="1">
      <c r="B93" s="135"/>
      <c r="C93" s="136"/>
      <c r="D93" s="104" t="s">
        <v>196</v>
      </c>
      <c r="E93" s="136"/>
      <c r="F93" s="136"/>
      <c r="G93" s="136"/>
      <c r="H93" s="136"/>
      <c r="I93" s="136"/>
      <c r="J93" s="136"/>
      <c r="K93" s="136"/>
      <c r="L93" s="136"/>
      <c r="M93" s="136"/>
      <c r="N93" s="241">
        <f>N266</f>
        <v>0</v>
      </c>
      <c r="O93" s="265"/>
      <c r="P93" s="265"/>
      <c r="Q93" s="265"/>
      <c r="R93" s="137"/>
      <c r="T93" s="138"/>
      <c r="U93" s="138"/>
    </row>
    <row r="94" spans="2:47" s="7" customFormat="1" ht="19.899999999999999" customHeight="1">
      <c r="B94" s="135"/>
      <c r="C94" s="136"/>
      <c r="D94" s="104" t="s">
        <v>197</v>
      </c>
      <c r="E94" s="136"/>
      <c r="F94" s="136"/>
      <c r="G94" s="136"/>
      <c r="H94" s="136"/>
      <c r="I94" s="136"/>
      <c r="J94" s="136"/>
      <c r="K94" s="136"/>
      <c r="L94" s="136"/>
      <c r="M94" s="136"/>
      <c r="N94" s="241">
        <f>N280</f>
        <v>0</v>
      </c>
      <c r="O94" s="265"/>
      <c r="P94" s="265"/>
      <c r="Q94" s="265"/>
      <c r="R94" s="137"/>
      <c r="T94" s="138"/>
      <c r="U94" s="138"/>
    </row>
    <row r="95" spans="2:47" s="7" customFormat="1" ht="19.899999999999999" customHeight="1">
      <c r="B95" s="135"/>
      <c r="C95" s="136"/>
      <c r="D95" s="104" t="s">
        <v>198</v>
      </c>
      <c r="E95" s="136"/>
      <c r="F95" s="136"/>
      <c r="G95" s="136"/>
      <c r="H95" s="136"/>
      <c r="I95" s="136"/>
      <c r="J95" s="136"/>
      <c r="K95" s="136"/>
      <c r="L95" s="136"/>
      <c r="M95" s="136"/>
      <c r="N95" s="241">
        <f>N328</f>
        <v>0</v>
      </c>
      <c r="O95" s="265"/>
      <c r="P95" s="265"/>
      <c r="Q95" s="265"/>
      <c r="R95" s="137"/>
      <c r="T95" s="138"/>
      <c r="U95" s="138"/>
    </row>
    <row r="96" spans="2:47" s="6" customFormat="1" ht="24.95" customHeight="1">
      <c r="B96" s="130"/>
      <c r="C96" s="131"/>
      <c r="D96" s="132" t="s">
        <v>199</v>
      </c>
      <c r="E96" s="131"/>
      <c r="F96" s="131"/>
      <c r="G96" s="131"/>
      <c r="H96" s="131"/>
      <c r="I96" s="131"/>
      <c r="J96" s="131"/>
      <c r="K96" s="131"/>
      <c r="L96" s="131"/>
      <c r="M96" s="131"/>
      <c r="N96" s="263">
        <f>N335</f>
        <v>0</v>
      </c>
      <c r="O96" s="264"/>
      <c r="P96" s="264"/>
      <c r="Q96" s="264"/>
      <c r="R96" s="133"/>
      <c r="T96" s="134"/>
      <c r="U96" s="134"/>
    </row>
    <row r="97" spans="2:65" s="7" customFormat="1" ht="19.899999999999999" customHeight="1">
      <c r="B97" s="135"/>
      <c r="C97" s="136"/>
      <c r="D97" s="104" t="s">
        <v>200</v>
      </c>
      <c r="E97" s="136"/>
      <c r="F97" s="136"/>
      <c r="G97" s="136"/>
      <c r="H97" s="136"/>
      <c r="I97" s="136"/>
      <c r="J97" s="136"/>
      <c r="K97" s="136"/>
      <c r="L97" s="136"/>
      <c r="M97" s="136"/>
      <c r="N97" s="241">
        <f>N336</f>
        <v>0</v>
      </c>
      <c r="O97" s="265"/>
      <c r="P97" s="265"/>
      <c r="Q97" s="265"/>
      <c r="R97" s="137"/>
      <c r="T97" s="138"/>
      <c r="U97" s="138"/>
    </row>
    <row r="98" spans="2:65" s="7" customFormat="1" ht="19.899999999999999" customHeight="1">
      <c r="B98" s="135"/>
      <c r="C98" s="136"/>
      <c r="D98" s="104" t="s">
        <v>201</v>
      </c>
      <c r="E98" s="136"/>
      <c r="F98" s="136"/>
      <c r="G98" s="136"/>
      <c r="H98" s="136"/>
      <c r="I98" s="136"/>
      <c r="J98" s="136"/>
      <c r="K98" s="136"/>
      <c r="L98" s="136"/>
      <c r="M98" s="136"/>
      <c r="N98" s="241">
        <f>N387</f>
        <v>0</v>
      </c>
      <c r="O98" s="265"/>
      <c r="P98" s="265"/>
      <c r="Q98" s="265"/>
      <c r="R98" s="137"/>
      <c r="T98" s="138"/>
      <c r="U98" s="138"/>
    </row>
    <row r="99" spans="2:65" s="7" customFormat="1" ht="19.899999999999999" customHeight="1">
      <c r="B99" s="135"/>
      <c r="C99" s="136"/>
      <c r="D99" s="104" t="s">
        <v>202</v>
      </c>
      <c r="E99" s="136"/>
      <c r="F99" s="136"/>
      <c r="G99" s="136"/>
      <c r="H99" s="136"/>
      <c r="I99" s="136"/>
      <c r="J99" s="136"/>
      <c r="K99" s="136"/>
      <c r="L99" s="136"/>
      <c r="M99" s="136"/>
      <c r="N99" s="241">
        <f>N410</f>
        <v>0</v>
      </c>
      <c r="O99" s="265"/>
      <c r="P99" s="265"/>
      <c r="Q99" s="265"/>
      <c r="R99" s="137"/>
      <c r="T99" s="138"/>
      <c r="U99" s="138"/>
    </row>
    <row r="100" spans="2:65" s="7" customFormat="1" ht="19.899999999999999" customHeight="1">
      <c r="B100" s="135"/>
      <c r="C100" s="136"/>
      <c r="D100" s="104" t="s">
        <v>203</v>
      </c>
      <c r="E100" s="136"/>
      <c r="F100" s="136"/>
      <c r="G100" s="136"/>
      <c r="H100" s="136"/>
      <c r="I100" s="136"/>
      <c r="J100" s="136"/>
      <c r="K100" s="136"/>
      <c r="L100" s="136"/>
      <c r="M100" s="136"/>
      <c r="N100" s="241">
        <f>N414</f>
        <v>0</v>
      </c>
      <c r="O100" s="265"/>
      <c r="P100" s="265"/>
      <c r="Q100" s="265"/>
      <c r="R100" s="137"/>
      <c r="T100" s="138"/>
      <c r="U100" s="138"/>
    </row>
    <row r="101" spans="2:65" s="7" customFormat="1" ht="19.899999999999999" customHeight="1">
      <c r="B101" s="135"/>
      <c r="C101" s="136"/>
      <c r="D101" s="104" t="s">
        <v>204</v>
      </c>
      <c r="E101" s="136"/>
      <c r="F101" s="136"/>
      <c r="G101" s="136"/>
      <c r="H101" s="136"/>
      <c r="I101" s="136"/>
      <c r="J101" s="136"/>
      <c r="K101" s="136"/>
      <c r="L101" s="136"/>
      <c r="M101" s="136"/>
      <c r="N101" s="241">
        <f>N429</f>
        <v>0</v>
      </c>
      <c r="O101" s="265"/>
      <c r="P101" s="265"/>
      <c r="Q101" s="265"/>
      <c r="R101" s="137"/>
      <c r="T101" s="138"/>
      <c r="U101" s="138"/>
    </row>
    <row r="102" spans="2:65" s="7" customFormat="1" ht="19.899999999999999" customHeight="1">
      <c r="B102" s="135"/>
      <c r="C102" s="136"/>
      <c r="D102" s="104" t="s">
        <v>205</v>
      </c>
      <c r="E102" s="136"/>
      <c r="F102" s="136"/>
      <c r="G102" s="136"/>
      <c r="H102" s="136"/>
      <c r="I102" s="136"/>
      <c r="J102" s="136"/>
      <c r="K102" s="136"/>
      <c r="L102" s="136"/>
      <c r="M102" s="136"/>
      <c r="N102" s="241">
        <f>N460</f>
        <v>0</v>
      </c>
      <c r="O102" s="265"/>
      <c r="P102" s="265"/>
      <c r="Q102" s="265"/>
      <c r="R102" s="137"/>
      <c r="T102" s="138"/>
      <c r="U102" s="138"/>
    </row>
    <row r="103" spans="2:65" s="7" customFormat="1" ht="19.899999999999999" customHeight="1">
      <c r="B103" s="135"/>
      <c r="C103" s="136"/>
      <c r="D103" s="104" t="s">
        <v>206</v>
      </c>
      <c r="E103" s="136"/>
      <c r="F103" s="136"/>
      <c r="G103" s="136"/>
      <c r="H103" s="136"/>
      <c r="I103" s="136"/>
      <c r="J103" s="136"/>
      <c r="K103" s="136"/>
      <c r="L103" s="136"/>
      <c r="M103" s="136"/>
      <c r="N103" s="241">
        <f>N471</f>
        <v>0</v>
      </c>
      <c r="O103" s="265"/>
      <c r="P103" s="265"/>
      <c r="Q103" s="265"/>
      <c r="R103" s="137"/>
      <c r="T103" s="138"/>
      <c r="U103" s="138"/>
    </row>
    <row r="104" spans="2:65" s="7" customFormat="1" ht="19.899999999999999" customHeight="1">
      <c r="B104" s="135"/>
      <c r="C104" s="136"/>
      <c r="D104" s="104" t="s">
        <v>207</v>
      </c>
      <c r="E104" s="136"/>
      <c r="F104" s="136"/>
      <c r="G104" s="136"/>
      <c r="H104" s="136"/>
      <c r="I104" s="136"/>
      <c r="J104" s="136"/>
      <c r="K104" s="136"/>
      <c r="L104" s="136"/>
      <c r="M104" s="136"/>
      <c r="N104" s="241">
        <f>N500</f>
        <v>0</v>
      </c>
      <c r="O104" s="265"/>
      <c r="P104" s="265"/>
      <c r="Q104" s="265"/>
      <c r="R104" s="137"/>
      <c r="T104" s="138"/>
      <c r="U104" s="138"/>
    </row>
    <row r="105" spans="2:65" s="7" customFormat="1" ht="19.899999999999999" customHeight="1">
      <c r="B105" s="135"/>
      <c r="C105" s="136"/>
      <c r="D105" s="104" t="s">
        <v>208</v>
      </c>
      <c r="E105" s="136"/>
      <c r="F105" s="136"/>
      <c r="G105" s="136"/>
      <c r="H105" s="136"/>
      <c r="I105" s="136"/>
      <c r="J105" s="136"/>
      <c r="K105" s="136"/>
      <c r="L105" s="136"/>
      <c r="M105" s="136"/>
      <c r="N105" s="241">
        <f>N504</f>
        <v>0</v>
      </c>
      <c r="O105" s="265"/>
      <c r="P105" s="265"/>
      <c r="Q105" s="265"/>
      <c r="R105" s="137"/>
      <c r="T105" s="138"/>
      <c r="U105" s="138"/>
    </row>
    <row r="106" spans="2:65" s="7" customFormat="1" ht="19.899999999999999" customHeight="1">
      <c r="B106" s="135"/>
      <c r="C106" s="136"/>
      <c r="D106" s="104" t="s">
        <v>209</v>
      </c>
      <c r="E106" s="136"/>
      <c r="F106" s="136"/>
      <c r="G106" s="136"/>
      <c r="H106" s="136"/>
      <c r="I106" s="136"/>
      <c r="J106" s="136"/>
      <c r="K106" s="136"/>
      <c r="L106" s="136"/>
      <c r="M106" s="136"/>
      <c r="N106" s="241">
        <f>N533</f>
        <v>0</v>
      </c>
      <c r="O106" s="265"/>
      <c r="P106" s="265"/>
      <c r="Q106" s="265"/>
      <c r="R106" s="137"/>
      <c r="T106" s="138"/>
      <c r="U106" s="138"/>
    </row>
    <row r="107" spans="2:65" s="7" customFormat="1" ht="19.899999999999999" customHeight="1">
      <c r="B107" s="135"/>
      <c r="C107" s="136"/>
      <c r="D107" s="104" t="s">
        <v>210</v>
      </c>
      <c r="E107" s="136"/>
      <c r="F107" s="136"/>
      <c r="G107" s="136"/>
      <c r="H107" s="136"/>
      <c r="I107" s="136"/>
      <c r="J107" s="136"/>
      <c r="K107" s="136"/>
      <c r="L107" s="136"/>
      <c r="M107" s="136"/>
      <c r="N107" s="241">
        <f>N550</f>
        <v>0</v>
      </c>
      <c r="O107" s="265"/>
      <c r="P107" s="265"/>
      <c r="Q107" s="265"/>
      <c r="R107" s="137"/>
      <c r="T107" s="138"/>
      <c r="U107" s="138"/>
    </row>
    <row r="108" spans="2:65" s="7" customFormat="1" ht="19.899999999999999" customHeight="1">
      <c r="B108" s="135"/>
      <c r="C108" s="136"/>
      <c r="D108" s="104" t="s">
        <v>211</v>
      </c>
      <c r="E108" s="136"/>
      <c r="F108" s="136"/>
      <c r="G108" s="136"/>
      <c r="H108" s="136"/>
      <c r="I108" s="136"/>
      <c r="J108" s="136"/>
      <c r="K108" s="136"/>
      <c r="L108" s="136"/>
      <c r="M108" s="136"/>
      <c r="N108" s="241">
        <f>N563</f>
        <v>0</v>
      </c>
      <c r="O108" s="265"/>
      <c r="P108" s="265"/>
      <c r="Q108" s="265"/>
      <c r="R108" s="137"/>
      <c r="T108" s="138"/>
      <c r="U108" s="138"/>
    </row>
    <row r="109" spans="2:65" s="1" customFormat="1" ht="21.75" customHeight="1">
      <c r="B109" s="37"/>
      <c r="C109" s="38"/>
      <c r="D109" s="38"/>
      <c r="E109" s="38"/>
      <c r="F109" s="38"/>
      <c r="G109" s="38"/>
      <c r="H109" s="38"/>
      <c r="I109" s="38"/>
      <c r="J109" s="38"/>
      <c r="K109" s="38"/>
      <c r="L109" s="38"/>
      <c r="M109" s="38"/>
      <c r="N109" s="38"/>
      <c r="O109" s="38"/>
      <c r="P109" s="38"/>
      <c r="Q109" s="38"/>
      <c r="R109" s="39"/>
      <c r="T109" s="128"/>
      <c r="U109" s="128"/>
    </row>
    <row r="110" spans="2:65" s="1" customFormat="1" ht="29.25" customHeight="1">
      <c r="B110" s="37"/>
      <c r="C110" s="129" t="s">
        <v>212</v>
      </c>
      <c r="D110" s="38"/>
      <c r="E110" s="38"/>
      <c r="F110" s="38"/>
      <c r="G110" s="38"/>
      <c r="H110" s="38"/>
      <c r="I110" s="38"/>
      <c r="J110" s="38"/>
      <c r="K110" s="38"/>
      <c r="L110" s="38"/>
      <c r="M110" s="38"/>
      <c r="N110" s="262">
        <f>ROUNDUP(N111+N112+N113+N114+N115+N116,2)</f>
        <v>0</v>
      </c>
      <c r="O110" s="266"/>
      <c r="P110" s="266"/>
      <c r="Q110" s="266"/>
      <c r="R110" s="39"/>
      <c r="T110" s="139"/>
      <c r="U110" s="140" t="s">
        <v>50</v>
      </c>
    </row>
    <row r="111" spans="2:65" s="1" customFormat="1" ht="18" customHeight="1">
      <c r="B111" s="37"/>
      <c r="C111" s="38"/>
      <c r="D111" s="242" t="s">
        <v>213</v>
      </c>
      <c r="E111" s="243"/>
      <c r="F111" s="243"/>
      <c r="G111" s="243"/>
      <c r="H111" s="243"/>
      <c r="I111" s="38"/>
      <c r="J111" s="38"/>
      <c r="K111" s="38"/>
      <c r="L111" s="38"/>
      <c r="M111" s="38"/>
      <c r="N111" s="240">
        <f>ROUNDUP(N88*T111,2)</f>
        <v>0</v>
      </c>
      <c r="O111" s="241"/>
      <c r="P111" s="241"/>
      <c r="Q111" s="241"/>
      <c r="R111" s="39"/>
      <c r="S111" s="141"/>
      <c r="T111" s="142"/>
      <c r="U111" s="143" t="s">
        <v>51</v>
      </c>
      <c r="V111" s="144"/>
      <c r="W111" s="144"/>
      <c r="X111" s="144"/>
      <c r="Y111" s="144"/>
      <c r="Z111" s="144"/>
      <c r="AA111" s="144"/>
      <c r="AB111" s="144"/>
      <c r="AC111" s="144"/>
      <c r="AD111" s="144"/>
      <c r="AE111" s="144"/>
      <c r="AF111" s="144"/>
      <c r="AG111" s="144"/>
      <c r="AH111" s="144"/>
      <c r="AI111" s="144"/>
      <c r="AJ111" s="144"/>
      <c r="AK111" s="144"/>
      <c r="AL111" s="144"/>
      <c r="AM111" s="144"/>
      <c r="AN111" s="144"/>
      <c r="AO111" s="144"/>
      <c r="AP111" s="144"/>
      <c r="AQ111" s="144"/>
      <c r="AR111" s="144"/>
      <c r="AS111" s="144"/>
      <c r="AT111" s="144"/>
      <c r="AU111" s="144"/>
      <c r="AV111" s="144"/>
      <c r="AW111" s="144"/>
      <c r="AX111" s="144"/>
      <c r="AY111" s="145" t="s">
        <v>214</v>
      </c>
      <c r="AZ111" s="144"/>
      <c r="BA111" s="144"/>
      <c r="BB111" s="144"/>
      <c r="BC111" s="144"/>
      <c r="BD111" s="144"/>
      <c r="BE111" s="146">
        <f t="shared" ref="BE111:BE116" si="0">IF(U111="základní",N111,0)</f>
        <v>0</v>
      </c>
      <c r="BF111" s="146">
        <f t="shared" ref="BF111:BF116" si="1">IF(U111="snížená",N111,0)</f>
        <v>0</v>
      </c>
      <c r="BG111" s="146">
        <f t="shared" ref="BG111:BG116" si="2">IF(U111="zákl. přenesená",N111,0)</f>
        <v>0</v>
      </c>
      <c r="BH111" s="146">
        <f t="shared" ref="BH111:BH116" si="3">IF(U111="sníž. přenesená",N111,0)</f>
        <v>0</v>
      </c>
      <c r="BI111" s="146">
        <f t="shared" ref="BI111:BI116" si="4">IF(U111="nulová",N111,0)</f>
        <v>0</v>
      </c>
      <c r="BJ111" s="145" t="s">
        <v>26</v>
      </c>
      <c r="BK111" s="144"/>
      <c r="BL111" s="144"/>
      <c r="BM111" s="144"/>
    </row>
    <row r="112" spans="2:65" s="1" customFormat="1" ht="18" customHeight="1">
      <c r="B112" s="37"/>
      <c r="C112" s="38"/>
      <c r="D112" s="242" t="s">
        <v>215</v>
      </c>
      <c r="E112" s="243"/>
      <c r="F112" s="243"/>
      <c r="G112" s="243"/>
      <c r="H112" s="243"/>
      <c r="I112" s="38"/>
      <c r="J112" s="38"/>
      <c r="K112" s="38"/>
      <c r="L112" s="38"/>
      <c r="M112" s="38"/>
      <c r="N112" s="240">
        <f>ROUNDUP(N88*T112,2)</f>
        <v>0</v>
      </c>
      <c r="O112" s="241"/>
      <c r="P112" s="241"/>
      <c r="Q112" s="241"/>
      <c r="R112" s="39"/>
      <c r="S112" s="141"/>
      <c r="T112" s="142"/>
      <c r="U112" s="143" t="s">
        <v>51</v>
      </c>
      <c r="V112" s="144"/>
      <c r="W112" s="144"/>
      <c r="X112" s="144"/>
      <c r="Y112" s="144"/>
      <c r="Z112" s="144"/>
      <c r="AA112" s="144"/>
      <c r="AB112" s="144"/>
      <c r="AC112" s="144"/>
      <c r="AD112" s="144"/>
      <c r="AE112" s="144"/>
      <c r="AF112" s="144"/>
      <c r="AG112" s="144"/>
      <c r="AH112" s="144"/>
      <c r="AI112" s="144"/>
      <c r="AJ112" s="144"/>
      <c r="AK112" s="144"/>
      <c r="AL112" s="144"/>
      <c r="AM112" s="144"/>
      <c r="AN112" s="144"/>
      <c r="AO112" s="144"/>
      <c r="AP112" s="144"/>
      <c r="AQ112" s="144"/>
      <c r="AR112" s="144"/>
      <c r="AS112" s="144"/>
      <c r="AT112" s="144"/>
      <c r="AU112" s="144"/>
      <c r="AV112" s="144"/>
      <c r="AW112" s="144"/>
      <c r="AX112" s="144"/>
      <c r="AY112" s="145" t="s">
        <v>214</v>
      </c>
      <c r="AZ112" s="144"/>
      <c r="BA112" s="144"/>
      <c r="BB112" s="144"/>
      <c r="BC112" s="144"/>
      <c r="BD112" s="144"/>
      <c r="BE112" s="146">
        <f t="shared" si="0"/>
        <v>0</v>
      </c>
      <c r="BF112" s="146">
        <f t="shared" si="1"/>
        <v>0</v>
      </c>
      <c r="BG112" s="146">
        <f t="shared" si="2"/>
        <v>0</v>
      </c>
      <c r="BH112" s="146">
        <f t="shared" si="3"/>
        <v>0</v>
      </c>
      <c r="BI112" s="146">
        <f t="shared" si="4"/>
        <v>0</v>
      </c>
      <c r="BJ112" s="145" t="s">
        <v>26</v>
      </c>
      <c r="BK112" s="144"/>
      <c r="BL112" s="144"/>
      <c r="BM112" s="144"/>
    </row>
    <row r="113" spans="2:65" s="1" customFormat="1" ht="18" customHeight="1">
      <c r="B113" s="37"/>
      <c r="C113" s="38"/>
      <c r="D113" s="242" t="s">
        <v>216</v>
      </c>
      <c r="E113" s="243"/>
      <c r="F113" s="243"/>
      <c r="G113" s="243"/>
      <c r="H113" s="243"/>
      <c r="I113" s="38"/>
      <c r="J113" s="38"/>
      <c r="K113" s="38"/>
      <c r="L113" s="38"/>
      <c r="M113" s="38"/>
      <c r="N113" s="240">
        <f>ROUNDUP(N88*T113,2)</f>
        <v>0</v>
      </c>
      <c r="O113" s="241"/>
      <c r="P113" s="241"/>
      <c r="Q113" s="241"/>
      <c r="R113" s="39"/>
      <c r="S113" s="141"/>
      <c r="T113" s="142"/>
      <c r="U113" s="143" t="s">
        <v>51</v>
      </c>
      <c r="V113" s="144"/>
      <c r="W113" s="144"/>
      <c r="X113" s="144"/>
      <c r="Y113" s="144"/>
      <c r="Z113" s="144"/>
      <c r="AA113" s="144"/>
      <c r="AB113" s="144"/>
      <c r="AC113" s="144"/>
      <c r="AD113" s="144"/>
      <c r="AE113" s="144"/>
      <c r="AF113" s="144"/>
      <c r="AG113" s="144"/>
      <c r="AH113" s="144"/>
      <c r="AI113" s="144"/>
      <c r="AJ113" s="144"/>
      <c r="AK113" s="144"/>
      <c r="AL113" s="144"/>
      <c r="AM113" s="144"/>
      <c r="AN113" s="144"/>
      <c r="AO113" s="144"/>
      <c r="AP113" s="144"/>
      <c r="AQ113" s="144"/>
      <c r="AR113" s="144"/>
      <c r="AS113" s="144"/>
      <c r="AT113" s="144"/>
      <c r="AU113" s="144"/>
      <c r="AV113" s="144"/>
      <c r="AW113" s="144"/>
      <c r="AX113" s="144"/>
      <c r="AY113" s="145" t="s">
        <v>214</v>
      </c>
      <c r="AZ113" s="144"/>
      <c r="BA113" s="144"/>
      <c r="BB113" s="144"/>
      <c r="BC113" s="144"/>
      <c r="BD113" s="144"/>
      <c r="BE113" s="146">
        <f t="shared" si="0"/>
        <v>0</v>
      </c>
      <c r="BF113" s="146">
        <f t="shared" si="1"/>
        <v>0</v>
      </c>
      <c r="BG113" s="146">
        <f t="shared" si="2"/>
        <v>0</v>
      </c>
      <c r="BH113" s="146">
        <f t="shared" si="3"/>
        <v>0</v>
      </c>
      <c r="BI113" s="146">
        <f t="shared" si="4"/>
        <v>0</v>
      </c>
      <c r="BJ113" s="145" t="s">
        <v>26</v>
      </c>
      <c r="BK113" s="144"/>
      <c r="BL113" s="144"/>
      <c r="BM113" s="144"/>
    </row>
    <row r="114" spans="2:65" s="1" customFormat="1" ht="18" customHeight="1">
      <c r="B114" s="37"/>
      <c r="C114" s="38"/>
      <c r="D114" s="242" t="s">
        <v>217</v>
      </c>
      <c r="E114" s="243"/>
      <c r="F114" s="243"/>
      <c r="G114" s="243"/>
      <c r="H114" s="243"/>
      <c r="I114" s="38"/>
      <c r="J114" s="38"/>
      <c r="K114" s="38"/>
      <c r="L114" s="38"/>
      <c r="M114" s="38"/>
      <c r="N114" s="240">
        <f>ROUNDUP(N88*T114,2)</f>
        <v>0</v>
      </c>
      <c r="O114" s="241"/>
      <c r="P114" s="241"/>
      <c r="Q114" s="241"/>
      <c r="R114" s="39"/>
      <c r="S114" s="141"/>
      <c r="T114" s="142"/>
      <c r="U114" s="143" t="s">
        <v>51</v>
      </c>
      <c r="V114" s="144"/>
      <c r="W114" s="144"/>
      <c r="X114" s="144"/>
      <c r="Y114" s="144"/>
      <c r="Z114" s="144"/>
      <c r="AA114" s="144"/>
      <c r="AB114" s="144"/>
      <c r="AC114" s="144"/>
      <c r="AD114" s="144"/>
      <c r="AE114" s="144"/>
      <c r="AF114" s="144"/>
      <c r="AG114" s="144"/>
      <c r="AH114" s="144"/>
      <c r="AI114" s="144"/>
      <c r="AJ114" s="144"/>
      <c r="AK114" s="144"/>
      <c r="AL114" s="144"/>
      <c r="AM114" s="144"/>
      <c r="AN114" s="144"/>
      <c r="AO114" s="144"/>
      <c r="AP114" s="144"/>
      <c r="AQ114" s="144"/>
      <c r="AR114" s="144"/>
      <c r="AS114" s="144"/>
      <c r="AT114" s="144"/>
      <c r="AU114" s="144"/>
      <c r="AV114" s="144"/>
      <c r="AW114" s="144"/>
      <c r="AX114" s="144"/>
      <c r="AY114" s="145" t="s">
        <v>214</v>
      </c>
      <c r="AZ114" s="144"/>
      <c r="BA114" s="144"/>
      <c r="BB114" s="144"/>
      <c r="BC114" s="144"/>
      <c r="BD114" s="144"/>
      <c r="BE114" s="146">
        <f t="shared" si="0"/>
        <v>0</v>
      </c>
      <c r="BF114" s="146">
        <f t="shared" si="1"/>
        <v>0</v>
      </c>
      <c r="BG114" s="146">
        <f t="shared" si="2"/>
        <v>0</v>
      </c>
      <c r="BH114" s="146">
        <f t="shared" si="3"/>
        <v>0</v>
      </c>
      <c r="BI114" s="146">
        <f t="shared" si="4"/>
        <v>0</v>
      </c>
      <c r="BJ114" s="145" t="s">
        <v>26</v>
      </c>
      <c r="BK114" s="144"/>
      <c r="BL114" s="144"/>
      <c r="BM114" s="144"/>
    </row>
    <row r="115" spans="2:65" s="1" customFormat="1" ht="18" customHeight="1">
      <c r="B115" s="37"/>
      <c r="C115" s="38"/>
      <c r="D115" s="242" t="s">
        <v>218</v>
      </c>
      <c r="E115" s="243"/>
      <c r="F115" s="243"/>
      <c r="G115" s="243"/>
      <c r="H115" s="243"/>
      <c r="I115" s="38"/>
      <c r="J115" s="38"/>
      <c r="K115" s="38"/>
      <c r="L115" s="38"/>
      <c r="M115" s="38"/>
      <c r="N115" s="240">
        <f>ROUNDUP(N88*T115,2)</f>
        <v>0</v>
      </c>
      <c r="O115" s="241"/>
      <c r="P115" s="241"/>
      <c r="Q115" s="241"/>
      <c r="R115" s="39"/>
      <c r="S115" s="141"/>
      <c r="T115" s="142"/>
      <c r="U115" s="143" t="s">
        <v>51</v>
      </c>
      <c r="V115" s="144"/>
      <c r="W115" s="144"/>
      <c r="X115" s="144"/>
      <c r="Y115" s="144"/>
      <c r="Z115" s="144"/>
      <c r="AA115" s="144"/>
      <c r="AB115" s="144"/>
      <c r="AC115" s="144"/>
      <c r="AD115" s="144"/>
      <c r="AE115" s="144"/>
      <c r="AF115" s="144"/>
      <c r="AG115" s="144"/>
      <c r="AH115" s="144"/>
      <c r="AI115" s="144"/>
      <c r="AJ115" s="144"/>
      <c r="AK115" s="144"/>
      <c r="AL115" s="144"/>
      <c r="AM115" s="144"/>
      <c r="AN115" s="144"/>
      <c r="AO115" s="144"/>
      <c r="AP115" s="144"/>
      <c r="AQ115" s="144"/>
      <c r="AR115" s="144"/>
      <c r="AS115" s="144"/>
      <c r="AT115" s="144"/>
      <c r="AU115" s="144"/>
      <c r="AV115" s="144"/>
      <c r="AW115" s="144"/>
      <c r="AX115" s="144"/>
      <c r="AY115" s="145" t="s">
        <v>214</v>
      </c>
      <c r="AZ115" s="144"/>
      <c r="BA115" s="144"/>
      <c r="BB115" s="144"/>
      <c r="BC115" s="144"/>
      <c r="BD115" s="144"/>
      <c r="BE115" s="146">
        <f t="shared" si="0"/>
        <v>0</v>
      </c>
      <c r="BF115" s="146">
        <f t="shared" si="1"/>
        <v>0</v>
      </c>
      <c r="BG115" s="146">
        <f t="shared" si="2"/>
        <v>0</v>
      </c>
      <c r="BH115" s="146">
        <f t="shared" si="3"/>
        <v>0</v>
      </c>
      <c r="BI115" s="146">
        <f t="shared" si="4"/>
        <v>0</v>
      </c>
      <c r="BJ115" s="145" t="s">
        <v>26</v>
      </c>
      <c r="BK115" s="144"/>
      <c r="BL115" s="144"/>
      <c r="BM115" s="144"/>
    </row>
    <row r="116" spans="2:65" s="1" customFormat="1" ht="18" customHeight="1">
      <c r="B116" s="37"/>
      <c r="C116" s="38"/>
      <c r="D116" s="104" t="s">
        <v>219</v>
      </c>
      <c r="E116" s="38"/>
      <c r="F116" s="38"/>
      <c r="G116" s="38"/>
      <c r="H116" s="38"/>
      <c r="I116" s="38"/>
      <c r="J116" s="38"/>
      <c r="K116" s="38"/>
      <c r="L116" s="38"/>
      <c r="M116" s="38"/>
      <c r="N116" s="240">
        <f>ROUNDUP(N88*T116,2)</f>
        <v>0</v>
      </c>
      <c r="O116" s="241"/>
      <c r="P116" s="241"/>
      <c r="Q116" s="241"/>
      <c r="R116" s="39"/>
      <c r="S116" s="141"/>
      <c r="T116" s="147"/>
      <c r="U116" s="148" t="s">
        <v>51</v>
      </c>
      <c r="V116" s="144"/>
      <c r="W116" s="144"/>
      <c r="X116" s="144"/>
      <c r="Y116" s="144"/>
      <c r="Z116" s="144"/>
      <c r="AA116" s="144"/>
      <c r="AB116" s="144"/>
      <c r="AC116" s="144"/>
      <c r="AD116" s="144"/>
      <c r="AE116" s="144"/>
      <c r="AF116" s="144"/>
      <c r="AG116" s="144"/>
      <c r="AH116" s="144"/>
      <c r="AI116" s="144"/>
      <c r="AJ116" s="144"/>
      <c r="AK116" s="144"/>
      <c r="AL116" s="144"/>
      <c r="AM116" s="144"/>
      <c r="AN116" s="144"/>
      <c r="AO116" s="144"/>
      <c r="AP116" s="144"/>
      <c r="AQ116" s="144"/>
      <c r="AR116" s="144"/>
      <c r="AS116" s="144"/>
      <c r="AT116" s="144"/>
      <c r="AU116" s="144"/>
      <c r="AV116" s="144"/>
      <c r="AW116" s="144"/>
      <c r="AX116" s="144"/>
      <c r="AY116" s="145" t="s">
        <v>220</v>
      </c>
      <c r="AZ116" s="144"/>
      <c r="BA116" s="144"/>
      <c r="BB116" s="144"/>
      <c r="BC116" s="144"/>
      <c r="BD116" s="144"/>
      <c r="BE116" s="146">
        <f t="shared" si="0"/>
        <v>0</v>
      </c>
      <c r="BF116" s="146">
        <f t="shared" si="1"/>
        <v>0</v>
      </c>
      <c r="BG116" s="146">
        <f t="shared" si="2"/>
        <v>0</v>
      </c>
      <c r="BH116" s="146">
        <f t="shared" si="3"/>
        <v>0</v>
      </c>
      <c r="BI116" s="146">
        <f t="shared" si="4"/>
        <v>0</v>
      </c>
      <c r="BJ116" s="145" t="s">
        <v>26</v>
      </c>
      <c r="BK116" s="144"/>
      <c r="BL116" s="144"/>
      <c r="BM116" s="144"/>
    </row>
    <row r="117" spans="2:65" s="1" customFormat="1" ht="13.5">
      <c r="B117" s="37"/>
      <c r="C117" s="38"/>
      <c r="D117" s="38"/>
      <c r="E117" s="38"/>
      <c r="F117" s="38"/>
      <c r="G117" s="38"/>
      <c r="H117" s="38"/>
      <c r="I117" s="38"/>
      <c r="J117" s="38"/>
      <c r="K117" s="38"/>
      <c r="L117" s="38"/>
      <c r="M117" s="38"/>
      <c r="N117" s="38"/>
      <c r="O117" s="38"/>
      <c r="P117" s="38"/>
      <c r="Q117" s="38"/>
      <c r="R117" s="39"/>
      <c r="T117" s="128"/>
      <c r="U117" s="128"/>
    </row>
    <row r="118" spans="2:65" s="1" customFormat="1" ht="29.25" customHeight="1">
      <c r="B118" s="37"/>
      <c r="C118" s="115" t="s">
        <v>112</v>
      </c>
      <c r="D118" s="116"/>
      <c r="E118" s="116"/>
      <c r="F118" s="116"/>
      <c r="G118" s="116"/>
      <c r="H118" s="116"/>
      <c r="I118" s="116"/>
      <c r="J118" s="116"/>
      <c r="K118" s="116"/>
      <c r="L118" s="246">
        <f>ROUNDUP(SUM(N88+N110),2)</f>
        <v>0</v>
      </c>
      <c r="M118" s="246"/>
      <c r="N118" s="246"/>
      <c r="O118" s="246"/>
      <c r="P118" s="246"/>
      <c r="Q118" s="246"/>
      <c r="R118" s="39"/>
      <c r="T118" s="128"/>
      <c r="U118" s="128"/>
    </row>
    <row r="119" spans="2:65" s="1" customFormat="1" ht="6.95" customHeight="1">
      <c r="B119" s="61"/>
      <c r="C119" s="62"/>
      <c r="D119" s="62"/>
      <c r="E119" s="62"/>
      <c r="F119" s="62"/>
      <c r="G119" s="62"/>
      <c r="H119" s="62"/>
      <c r="I119" s="62"/>
      <c r="J119" s="62"/>
      <c r="K119" s="62"/>
      <c r="L119" s="62"/>
      <c r="M119" s="62"/>
      <c r="N119" s="62"/>
      <c r="O119" s="62"/>
      <c r="P119" s="62"/>
      <c r="Q119" s="62"/>
      <c r="R119" s="63"/>
      <c r="T119" s="128"/>
      <c r="U119" s="128"/>
    </row>
    <row r="123" spans="2:65" s="1" customFormat="1" ht="6.95" customHeight="1">
      <c r="B123" s="64"/>
      <c r="C123" s="65"/>
      <c r="D123" s="65"/>
      <c r="E123" s="65"/>
      <c r="F123" s="65"/>
      <c r="G123" s="65"/>
      <c r="H123" s="65"/>
      <c r="I123" s="65"/>
      <c r="J123" s="65"/>
      <c r="K123" s="65"/>
      <c r="L123" s="65"/>
      <c r="M123" s="65"/>
      <c r="N123" s="65"/>
      <c r="O123" s="65"/>
      <c r="P123" s="65"/>
      <c r="Q123" s="65"/>
      <c r="R123" s="66"/>
    </row>
    <row r="124" spans="2:65" s="1" customFormat="1" ht="36.950000000000003" customHeight="1">
      <c r="B124" s="37"/>
      <c r="C124" s="204" t="s">
        <v>221</v>
      </c>
      <c r="D124" s="251"/>
      <c r="E124" s="251"/>
      <c r="F124" s="251"/>
      <c r="G124" s="251"/>
      <c r="H124" s="251"/>
      <c r="I124" s="251"/>
      <c r="J124" s="251"/>
      <c r="K124" s="251"/>
      <c r="L124" s="251"/>
      <c r="M124" s="251"/>
      <c r="N124" s="251"/>
      <c r="O124" s="251"/>
      <c r="P124" s="251"/>
      <c r="Q124" s="251"/>
      <c r="R124" s="39"/>
    </row>
    <row r="125" spans="2:65" s="1" customFormat="1" ht="6.95" customHeight="1">
      <c r="B125" s="37"/>
      <c r="C125" s="38"/>
      <c r="D125" s="38"/>
      <c r="E125" s="38"/>
      <c r="F125" s="38"/>
      <c r="G125" s="38"/>
      <c r="H125" s="38"/>
      <c r="I125" s="38"/>
      <c r="J125" s="38"/>
      <c r="K125" s="38"/>
      <c r="L125" s="38"/>
      <c r="M125" s="38"/>
      <c r="N125" s="38"/>
      <c r="O125" s="38"/>
      <c r="P125" s="38"/>
      <c r="Q125" s="38"/>
      <c r="R125" s="39"/>
    </row>
    <row r="126" spans="2:65" s="1" customFormat="1" ht="30" customHeight="1">
      <c r="B126" s="37"/>
      <c r="C126" s="32" t="s">
        <v>19</v>
      </c>
      <c r="D126" s="38"/>
      <c r="E126" s="38"/>
      <c r="F126" s="249" t="str">
        <f>F6</f>
        <v>SŠ PTA Jihlava - demolice objektu údržby, Polenská</v>
      </c>
      <c r="G126" s="250"/>
      <c r="H126" s="250"/>
      <c r="I126" s="250"/>
      <c r="J126" s="250"/>
      <c r="K126" s="250"/>
      <c r="L126" s="250"/>
      <c r="M126" s="250"/>
      <c r="N126" s="250"/>
      <c r="O126" s="250"/>
      <c r="P126" s="250"/>
      <c r="Q126" s="38"/>
      <c r="R126" s="39"/>
    </row>
    <row r="127" spans="2:65" s="1" customFormat="1" ht="36.950000000000003" customHeight="1">
      <c r="B127" s="37"/>
      <c r="C127" s="71" t="s">
        <v>129</v>
      </c>
      <c r="D127" s="38"/>
      <c r="E127" s="38"/>
      <c r="F127" s="224" t="str">
        <f>F7</f>
        <v>ART-07021 - Frézárna - úpravy údržba - stavební část</v>
      </c>
      <c r="G127" s="251"/>
      <c r="H127" s="251"/>
      <c r="I127" s="251"/>
      <c r="J127" s="251"/>
      <c r="K127" s="251"/>
      <c r="L127" s="251"/>
      <c r="M127" s="251"/>
      <c r="N127" s="251"/>
      <c r="O127" s="251"/>
      <c r="P127" s="251"/>
      <c r="Q127" s="38"/>
      <c r="R127" s="39"/>
    </row>
    <row r="128" spans="2:65" s="1" customFormat="1" ht="6.95" customHeight="1">
      <c r="B128" s="37"/>
      <c r="C128" s="38"/>
      <c r="D128" s="38"/>
      <c r="E128" s="38"/>
      <c r="F128" s="38"/>
      <c r="G128" s="38"/>
      <c r="H128" s="38"/>
      <c r="I128" s="38"/>
      <c r="J128" s="38"/>
      <c r="K128" s="38"/>
      <c r="L128" s="38"/>
      <c r="M128" s="38"/>
      <c r="N128" s="38"/>
      <c r="O128" s="38"/>
      <c r="P128" s="38"/>
      <c r="Q128" s="38"/>
      <c r="R128" s="39"/>
    </row>
    <row r="129" spans="2:65" s="1" customFormat="1" ht="18" customHeight="1">
      <c r="B129" s="37"/>
      <c r="C129" s="32" t="s">
        <v>27</v>
      </c>
      <c r="D129" s="38"/>
      <c r="E129" s="38"/>
      <c r="F129" s="30" t="str">
        <f>F9</f>
        <v>Jihlava</v>
      </c>
      <c r="G129" s="38"/>
      <c r="H129" s="38"/>
      <c r="I129" s="38"/>
      <c r="J129" s="38"/>
      <c r="K129" s="32" t="s">
        <v>29</v>
      </c>
      <c r="L129" s="38"/>
      <c r="M129" s="253" t="str">
        <f>IF(O9="","",O9)</f>
        <v>10. 7. 2016</v>
      </c>
      <c r="N129" s="253"/>
      <c r="O129" s="253"/>
      <c r="P129" s="253"/>
      <c r="Q129" s="38"/>
      <c r="R129" s="39"/>
    </row>
    <row r="130" spans="2:65" s="1" customFormat="1" ht="6.95" customHeight="1">
      <c r="B130" s="37"/>
      <c r="C130" s="38"/>
      <c r="D130" s="38"/>
      <c r="E130" s="38"/>
      <c r="F130" s="38"/>
      <c r="G130" s="38"/>
      <c r="H130" s="38"/>
      <c r="I130" s="38"/>
      <c r="J130" s="38"/>
      <c r="K130" s="38"/>
      <c r="L130" s="38"/>
      <c r="M130" s="38"/>
      <c r="N130" s="38"/>
      <c r="O130" s="38"/>
      <c r="P130" s="38"/>
      <c r="Q130" s="38"/>
      <c r="R130" s="39"/>
    </row>
    <row r="131" spans="2:65" s="1" customFormat="1">
      <c r="B131" s="37"/>
      <c r="C131" s="32" t="s">
        <v>33</v>
      </c>
      <c r="D131" s="38"/>
      <c r="E131" s="38"/>
      <c r="F131" s="30" t="str">
        <f>E12</f>
        <v>Kraj Výsočina, Žižkova 57, Jihlava</v>
      </c>
      <c r="G131" s="38"/>
      <c r="H131" s="38"/>
      <c r="I131" s="38"/>
      <c r="J131" s="38"/>
      <c r="K131" s="32" t="s">
        <v>40</v>
      </c>
      <c r="L131" s="38"/>
      <c r="M131" s="208" t="str">
        <f>E18</f>
        <v>Artprojekt Jihlava spol. s r.o.</v>
      </c>
      <c r="N131" s="208"/>
      <c r="O131" s="208"/>
      <c r="P131" s="208"/>
      <c r="Q131" s="208"/>
      <c r="R131" s="39"/>
    </row>
    <row r="132" spans="2:65" s="1" customFormat="1" ht="14.45" customHeight="1">
      <c r="B132" s="37"/>
      <c r="C132" s="32" t="s">
        <v>38</v>
      </c>
      <c r="D132" s="38"/>
      <c r="E132" s="38"/>
      <c r="F132" s="30" t="str">
        <f>IF(E15="","",E15)</f>
        <v>Vyplň údaj</v>
      </c>
      <c r="G132" s="38"/>
      <c r="H132" s="38"/>
      <c r="I132" s="38"/>
      <c r="J132" s="38"/>
      <c r="K132" s="32" t="s">
        <v>43</v>
      </c>
      <c r="L132" s="38"/>
      <c r="M132" s="208" t="str">
        <f>E21</f>
        <v xml:space="preserve"> </v>
      </c>
      <c r="N132" s="208"/>
      <c r="O132" s="208"/>
      <c r="P132" s="208"/>
      <c r="Q132" s="208"/>
      <c r="R132" s="39"/>
    </row>
    <row r="133" spans="2:65" s="1" customFormat="1" ht="10.35" customHeight="1">
      <c r="B133" s="37"/>
      <c r="C133" s="38"/>
      <c r="D133" s="38"/>
      <c r="E133" s="38"/>
      <c r="F133" s="38"/>
      <c r="G133" s="38"/>
      <c r="H133" s="38"/>
      <c r="I133" s="38"/>
      <c r="J133" s="38"/>
      <c r="K133" s="38"/>
      <c r="L133" s="38"/>
      <c r="M133" s="38"/>
      <c r="N133" s="38"/>
      <c r="O133" s="38"/>
      <c r="P133" s="38"/>
      <c r="Q133" s="38"/>
      <c r="R133" s="39"/>
    </row>
    <row r="134" spans="2:65" s="8" customFormat="1" ht="29.25" customHeight="1">
      <c r="B134" s="149"/>
      <c r="C134" s="150" t="s">
        <v>222</v>
      </c>
      <c r="D134" s="151" t="s">
        <v>223</v>
      </c>
      <c r="E134" s="151" t="s">
        <v>68</v>
      </c>
      <c r="F134" s="267" t="s">
        <v>224</v>
      </c>
      <c r="G134" s="267"/>
      <c r="H134" s="267"/>
      <c r="I134" s="267"/>
      <c r="J134" s="151" t="s">
        <v>225</v>
      </c>
      <c r="K134" s="151" t="s">
        <v>226</v>
      </c>
      <c r="L134" s="268" t="s">
        <v>227</v>
      </c>
      <c r="M134" s="268"/>
      <c r="N134" s="267" t="s">
        <v>189</v>
      </c>
      <c r="O134" s="267"/>
      <c r="P134" s="267"/>
      <c r="Q134" s="269"/>
      <c r="R134" s="152"/>
      <c r="T134" s="82" t="s">
        <v>228</v>
      </c>
      <c r="U134" s="83" t="s">
        <v>50</v>
      </c>
      <c r="V134" s="83" t="s">
        <v>229</v>
      </c>
      <c r="W134" s="83" t="s">
        <v>230</v>
      </c>
      <c r="X134" s="83" t="s">
        <v>231</v>
      </c>
      <c r="Y134" s="83" t="s">
        <v>232</v>
      </c>
      <c r="Z134" s="83" t="s">
        <v>233</v>
      </c>
      <c r="AA134" s="84" t="s">
        <v>234</v>
      </c>
    </row>
    <row r="135" spans="2:65" s="1" customFormat="1" ht="29.25" customHeight="1">
      <c r="B135" s="37"/>
      <c r="C135" s="86" t="s">
        <v>171</v>
      </c>
      <c r="D135" s="38"/>
      <c r="E135" s="38"/>
      <c r="F135" s="38"/>
      <c r="G135" s="38"/>
      <c r="H135" s="38"/>
      <c r="I135" s="38"/>
      <c r="J135" s="38"/>
      <c r="K135" s="38"/>
      <c r="L135" s="38"/>
      <c r="M135" s="38"/>
      <c r="N135" s="288">
        <f>BK135</f>
        <v>0</v>
      </c>
      <c r="O135" s="289"/>
      <c r="P135" s="289"/>
      <c r="Q135" s="289"/>
      <c r="R135" s="39"/>
      <c r="T135" s="85"/>
      <c r="U135" s="53"/>
      <c r="V135" s="53"/>
      <c r="W135" s="153">
        <f>W136+W335+W578</f>
        <v>0</v>
      </c>
      <c r="X135" s="53"/>
      <c r="Y135" s="153">
        <f>Y136+Y335+Y578</f>
        <v>21.525650150000001</v>
      </c>
      <c r="Z135" s="53"/>
      <c r="AA135" s="154">
        <f>AA136+AA335+AA578</f>
        <v>9.9707164299999977</v>
      </c>
      <c r="AT135" s="20" t="s">
        <v>85</v>
      </c>
      <c r="AU135" s="20" t="s">
        <v>191</v>
      </c>
      <c r="BK135" s="155">
        <f>BK136+BK335+BK578</f>
        <v>0</v>
      </c>
    </row>
    <row r="136" spans="2:65" s="9" customFormat="1" ht="37.35" customHeight="1">
      <c r="B136" s="156"/>
      <c r="C136" s="157"/>
      <c r="D136" s="158" t="s">
        <v>192</v>
      </c>
      <c r="E136" s="158"/>
      <c r="F136" s="158"/>
      <c r="G136" s="158"/>
      <c r="H136" s="158"/>
      <c r="I136" s="158"/>
      <c r="J136" s="158"/>
      <c r="K136" s="158"/>
      <c r="L136" s="158"/>
      <c r="M136" s="158"/>
      <c r="N136" s="290">
        <f>BK136</f>
        <v>0</v>
      </c>
      <c r="O136" s="263"/>
      <c r="P136" s="263"/>
      <c r="Q136" s="263"/>
      <c r="R136" s="159"/>
      <c r="T136" s="160"/>
      <c r="U136" s="157"/>
      <c r="V136" s="157"/>
      <c r="W136" s="161">
        <f>W137+W172+W261+W266+W280+W328</f>
        <v>0</v>
      </c>
      <c r="X136" s="157"/>
      <c r="Y136" s="161">
        <f>Y137+Y172+Y261+Y266+Y280+Y328</f>
        <v>19.54565268</v>
      </c>
      <c r="Z136" s="157"/>
      <c r="AA136" s="162">
        <f>AA137+AA172+AA261+AA266+AA280+AA328</f>
        <v>9.8969539999999974</v>
      </c>
      <c r="AR136" s="163" t="s">
        <v>26</v>
      </c>
      <c r="AT136" s="164" t="s">
        <v>85</v>
      </c>
      <c r="AU136" s="164" t="s">
        <v>86</v>
      </c>
      <c r="AY136" s="163" t="s">
        <v>235</v>
      </c>
      <c r="BK136" s="165">
        <f>BK137+BK172+BK261+BK266+BK280+BK328</f>
        <v>0</v>
      </c>
    </row>
    <row r="137" spans="2:65" s="9" customFormat="1" ht="19.899999999999999" customHeight="1">
      <c r="B137" s="156"/>
      <c r="C137" s="157"/>
      <c r="D137" s="166" t="s">
        <v>193</v>
      </c>
      <c r="E137" s="166"/>
      <c r="F137" s="166"/>
      <c r="G137" s="166"/>
      <c r="H137" s="166"/>
      <c r="I137" s="166"/>
      <c r="J137" s="166"/>
      <c r="K137" s="166"/>
      <c r="L137" s="166"/>
      <c r="M137" s="166"/>
      <c r="N137" s="291">
        <f>BK137</f>
        <v>0</v>
      </c>
      <c r="O137" s="292"/>
      <c r="P137" s="292"/>
      <c r="Q137" s="292"/>
      <c r="R137" s="159"/>
      <c r="T137" s="160"/>
      <c r="U137" s="157"/>
      <c r="V137" s="157"/>
      <c r="W137" s="161">
        <f>SUM(W138:W171)</f>
        <v>0</v>
      </c>
      <c r="X137" s="157"/>
      <c r="Y137" s="161">
        <f>SUM(Y138:Y171)</f>
        <v>1.8254837799999999</v>
      </c>
      <c r="Z137" s="157"/>
      <c r="AA137" s="162">
        <f>SUM(AA138:AA171)</f>
        <v>0</v>
      </c>
      <c r="AR137" s="163" t="s">
        <v>26</v>
      </c>
      <c r="AT137" s="164" t="s">
        <v>85</v>
      </c>
      <c r="AU137" s="164" t="s">
        <v>26</v>
      </c>
      <c r="AY137" s="163" t="s">
        <v>235</v>
      </c>
      <c r="BK137" s="165">
        <f>SUM(BK138:BK171)</f>
        <v>0</v>
      </c>
    </row>
    <row r="138" spans="2:65" s="1" customFormat="1" ht="44.25" customHeight="1">
      <c r="B138" s="37"/>
      <c r="C138" s="167" t="s">
        <v>26</v>
      </c>
      <c r="D138" s="167" t="s">
        <v>236</v>
      </c>
      <c r="E138" s="168" t="s">
        <v>237</v>
      </c>
      <c r="F138" s="270" t="s">
        <v>238</v>
      </c>
      <c r="G138" s="270"/>
      <c r="H138" s="270"/>
      <c r="I138" s="270"/>
      <c r="J138" s="169" t="s">
        <v>239</v>
      </c>
      <c r="K138" s="170">
        <v>0.82199999999999995</v>
      </c>
      <c r="L138" s="271">
        <v>0</v>
      </c>
      <c r="M138" s="272"/>
      <c r="N138" s="273">
        <f>ROUND(L138*K138,2)</f>
        <v>0</v>
      </c>
      <c r="O138" s="273"/>
      <c r="P138" s="273"/>
      <c r="Q138" s="273"/>
      <c r="R138" s="39"/>
      <c r="T138" s="171" t="s">
        <v>35</v>
      </c>
      <c r="U138" s="46" t="s">
        <v>51</v>
      </c>
      <c r="V138" s="38"/>
      <c r="W138" s="172">
        <f>V138*K138</f>
        <v>0</v>
      </c>
      <c r="X138" s="172">
        <v>1.1489499999999999</v>
      </c>
      <c r="Y138" s="172">
        <f>X138*K138</f>
        <v>0.94443689999999991</v>
      </c>
      <c r="Z138" s="172">
        <v>0</v>
      </c>
      <c r="AA138" s="173">
        <f>Z138*K138</f>
        <v>0</v>
      </c>
      <c r="AR138" s="20" t="s">
        <v>240</v>
      </c>
      <c r="AT138" s="20" t="s">
        <v>236</v>
      </c>
      <c r="AU138" s="20" t="s">
        <v>120</v>
      </c>
      <c r="AY138" s="20" t="s">
        <v>235</v>
      </c>
      <c r="BE138" s="108">
        <f>IF(U138="základní",N138,0)</f>
        <v>0</v>
      </c>
      <c r="BF138" s="108">
        <f>IF(U138="snížená",N138,0)</f>
        <v>0</v>
      </c>
      <c r="BG138" s="108">
        <f>IF(U138="zákl. přenesená",N138,0)</f>
        <v>0</v>
      </c>
      <c r="BH138" s="108">
        <f>IF(U138="sníž. přenesená",N138,0)</f>
        <v>0</v>
      </c>
      <c r="BI138" s="108">
        <f>IF(U138="nulová",N138,0)</f>
        <v>0</v>
      </c>
      <c r="BJ138" s="20" t="s">
        <v>26</v>
      </c>
      <c r="BK138" s="108">
        <f>ROUND(L138*K138,2)</f>
        <v>0</v>
      </c>
      <c r="BL138" s="20" t="s">
        <v>240</v>
      </c>
      <c r="BM138" s="20" t="s">
        <v>241</v>
      </c>
    </row>
    <row r="139" spans="2:65" s="10" customFormat="1" ht="22.5" customHeight="1">
      <c r="B139" s="174"/>
      <c r="C139" s="175"/>
      <c r="D139" s="175"/>
      <c r="E139" s="176" t="s">
        <v>35</v>
      </c>
      <c r="F139" s="274" t="s">
        <v>242</v>
      </c>
      <c r="G139" s="275"/>
      <c r="H139" s="275"/>
      <c r="I139" s="275"/>
      <c r="J139" s="175"/>
      <c r="K139" s="177" t="s">
        <v>35</v>
      </c>
      <c r="L139" s="175"/>
      <c r="M139" s="175"/>
      <c r="N139" s="175"/>
      <c r="O139" s="175"/>
      <c r="P139" s="175"/>
      <c r="Q139" s="175"/>
      <c r="R139" s="178"/>
      <c r="T139" s="179"/>
      <c r="U139" s="175"/>
      <c r="V139" s="175"/>
      <c r="W139" s="175"/>
      <c r="X139" s="175"/>
      <c r="Y139" s="175"/>
      <c r="Z139" s="175"/>
      <c r="AA139" s="180"/>
      <c r="AT139" s="181" t="s">
        <v>243</v>
      </c>
      <c r="AU139" s="181" t="s">
        <v>120</v>
      </c>
      <c r="AV139" s="10" t="s">
        <v>26</v>
      </c>
      <c r="AW139" s="10" t="s">
        <v>42</v>
      </c>
      <c r="AX139" s="10" t="s">
        <v>86</v>
      </c>
      <c r="AY139" s="181" t="s">
        <v>235</v>
      </c>
    </row>
    <row r="140" spans="2:65" s="11" customFormat="1" ht="22.5" customHeight="1">
      <c r="B140" s="182"/>
      <c r="C140" s="183"/>
      <c r="D140" s="183"/>
      <c r="E140" s="184" t="s">
        <v>35</v>
      </c>
      <c r="F140" s="276" t="s">
        <v>244</v>
      </c>
      <c r="G140" s="277"/>
      <c r="H140" s="277"/>
      <c r="I140" s="277"/>
      <c r="J140" s="183"/>
      <c r="K140" s="185">
        <v>0.438</v>
      </c>
      <c r="L140" s="183"/>
      <c r="M140" s="183"/>
      <c r="N140" s="183"/>
      <c r="O140" s="183"/>
      <c r="P140" s="183"/>
      <c r="Q140" s="183"/>
      <c r="R140" s="186"/>
      <c r="T140" s="187"/>
      <c r="U140" s="183"/>
      <c r="V140" s="183"/>
      <c r="W140" s="183"/>
      <c r="X140" s="183"/>
      <c r="Y140" s="183"/>
      <c r="Z140" s="183"/>
      <c r="AA140" s="188"/>
      <c r="AT140" s="189" t="s">
        <v>243</v>
      </c>
      <c r="AU140" s="189" t="s">
        <v>120</v>
      </c>
      <c r="AV140" s="11" t="s">
        <v>120</v>
      </c>
      <c r="AW140" s="11" t="s">
        <v>42</v>
      </c>
      <c r="AX140" s="11" t="s">
        <v>86</v>
      </c>
      <c r="AY140" s="189" t="s">
        <v>235</v>
      </c>
    </row>
    <row r="141" spans="2:65" s="11" customFormat="1" ht="22.5" customHeight="1">
      <c r="B141" s="182"/>
      <c r="C141" s="183"/>
      <c r="D141" s="183"/>
      <c r="E141" s="184" t="s">
        <v>35</v>
      </c>
      <c r="F141" s="276" t="s">
        <v>245</v>
      </c>
      <c r="G141" s="277"/>
      <c r="H141" s="277"/>
      <c r="I141" s="277"/>
      <c r="J141" s="183"/>
      <c r="K141" s="185">
        <v>0.38400000000000001</v>
      </c>
      <c r="L141" s="183"/>
      <c r="M141" s="183"/>
      <c r="N141" s="183"/>
      <c r="O141" s="183"/>
      <c r="P141" s="183"/>
      <c r="Q141" s="183"/>
      <c r="R141" s="186"/>
      <c r="T141" s="187"/>
      <c r="U141" s="183"/>
      <c r="V141" s="183"/>
      <c r="W141" s="183"/>
      <c r="X141" s="183"/>
      <c r="Y141" s="183"/>
      <c r="Z141" s="183"/>
      <c r="AA141" s="188"/>
      <c r="AT141" s="189" t="s">
        <v>243</v>
      </c>
      <c r="AU141" s="189" t="s">
        <v>120</v>
      </c>
      <c r="AV141" s="11" t="s">
        <v>120</v>
      </c>
      <c r="AW141" s="11" t="s">
        <v>42</v>
      </c>
      <c r="AX141" s="11" t="s">
        <v>86</v>
      </c>
      <c r="AY141" s="189" t="s">
        <v>235</v>
      </c>
    </row>
    <row r="142" spans="2:65" s="12" customFormat="1" ht="22.5" customHeight="1">
      <c r="B142" s="190"/>
      <c r="C142" s="191"/>
      <c r="D142" s="191"/>
      <c r="E142" s="192" t="s">
        <v>35</v>
      </c>
      <c r="F142" s="278" t="s">
        <v>246</v>
      </c>
      <c r="G142" s="279"/>
      <c r="H142" s="279"/>
      <c r="I142" s="279"/>
      <c r="J142" s="191"/>
      <c r="K142" s="193">
        <v>0.82199999999999995</v>
      </c>
      <c r="L142" s="191"/>
      <c r="M142" s="191"/>
      <c r="N142" s="191"/>
      <c r="O142" s="191"/>
      <c r="P142" s="191"/>
      <c r="Q142" s="191"/>
      <c r="R142" s="194"/>
      <c r="T142" s="195"/>
      <c r="U142" s="191"/>
      <c r="V142" s="191"/>
      <c r="W142" s="191"/>
      <c r="X142" s="191"/>
      <c r="Y142" s="191"/>
      <c r="Z142" s="191"/>
      <c r="AA142" s="196"/>
      <c r="AT142" s="197" t="s">
        <v>243</v>
      </c>
      <c r="AU142" s="197" t="s">
        <v>120</v>
      </c>
      <c r="AV142" s="12" t="s">
        <v>240</v>
      </c>
      <c r="AW142" s="12" t="s">
        <v>42</v>
      </c>
      <c r="AX142" s="12" t="s">
        <v>26</v>
      </c>
      <c r="AY142" s="197" t="s">
        <v>235</v>
      </c>
    </row>
    <row r="143" spans="2:65" s="1" customFormat="1" ht="22.5" customHeight="1">
      <c r="B143" s="37"/>
      <c r="C143" s="167" t="s">
        <v>120</v>
      </c>
      <c r="D143" s="167" t="s">
        <v>236</v>
      </c>
      <c r="E143" s="168" t="s">
        <v>247</v>
      </c>
      <c r="F143" s="270" t="s">
        <v>248</v>
      </c>
      <c r="G143" s="270"/>
      <c r="H143" s="270"/>
      <c r="I143" s="270"/>
      <c r="J143" s="169" t="s">
        <v>239</v>
      </c>
      <c r="K143" s="170">
        <v>7.1999999999999995E-2</v>
      </c>
      <c r="L143" s="271">
        <v>0</v>
      </c>
      <c r="M143" s="272"/>
      <c r="N143" s="273">
        <f>ROUND(L143*K143,2)</f>
        <v>0</v>
      </c>
      <c r="O143" s="273"/>
      <c r="P143" s="273"/>
      <c r="Q143" s="273"/>
      <c r="R143" s="39"/>
      <c r="T143" s="171" t="s">
        <v>35</v>
      </c>
      <c r="U143" s="46" t="s">
        <v>51</v>
      </c>
      <c r="V143" s="38"/>
      <c r="W143" s="172">
        <f>V143*K143</f>
        <v>0</v>
      </c>
      <c r="X143" s="172">
        <v>1.8487199999999999</v>
      </c>
      <c r="Y143" s="172">
        <f>X143*K143</f>
        <v>0.13310783999999998</v>
      </c>
      <c r="Z143" s="172">
        <v>0</v>
      </c>
      <c r="AA143" s="173">
        <f>Z143*K143</f>
        <v>0</v>
      </c>
      <c r="AR143" s="20" t="s">
        <v>240</v>
      </c>
      <c r="AT143" s="20" t="s">
        <v>236</v>
      </c>
      <c r="AU143" s="20" t="s">
        <v>120</v>
      </c>
      <c r="AY143" s="20" t="s">
        <v>235</v>
      </c>
      <c r="BE143" s="108">
        <f>IF(U143="základní",N143,0)</f>
        <v>0</v>
      </c>
      <c r="BF143" s="108">
        <f>IF(U143="snížená",N143,0)</f>
        <v>0</v>
      </c>
      <c r="BG143" s="108">
        <f>IF(U143="zákl. přenesená",N143,0)</f>
        <v>0</v>
      </c>
      <c r="BH143" s="108">
        <f>IF(U143="sníž. přenesená",N143,0)</f>
        <v>0</v>
      </c>
      <c r="BI143" s="108">
        <f>IF(U143="nulová",N143,0)</f>
        <v>0</v>
      </c>
      <c r="BJ143" s="20" t="s">
        <v>26</v>
      </c>
      <c r="BK143" s="108">
        <f>ROUND(L143*K143,2)</f>
        <v>0</v>
      </c>
      <c r="BL143" s="20" t="s">
        <v>240</v>
      </c>
      <c r="BM143" s="20" t="s">
        <v>249</v>
      </c>
    </row>
    <row r="144" spans="2:65" s="10" customFormat="1" ht="22.5" customHeight="1">
      <c r="B144" s="174"/>
      <c r="C144" s="175"/>
      <c r="D144" s="175"/>
      <c r="E144" s="176" t="s">
        <v>35</v>
      </c>
      <c r="F144" s="274" t="s">
        <v>242</v>
      </c>
      <c r="G144" s="275"/>
      <c r="H144" s="275"/>
      <c r="I144" s="275"/>
      <c r="J144" s="175"/>
      <c r="K144" s="177" t="s">
        <v>35</v>
      </c>
      <c r="L144" s="175"/>
      <c r="M144" s="175"/>
      <c r="N144" s="175"/>
      <c r="O144" s="175"/>
      <c r="P144" s="175"/>
      <c r="Q144" s="175"/>
      <c r="R144" s="178"/>
      <c r="T144" s="179"/>
      <c r="U144" s="175"/>
      <c r="V144" s="175"/>
      <c r="W144" s="175"/>
      <c r="X144" s="175"/>
      <c r="Y144" s="175"/>
      <c r="Z144" s="175"/>
      <c r="AA144" s="180"/>
      <c r="AT144" s="181" t="s">
        <v>243</v>
      </c>
      <c r="AU144" s="181" t="s">
        <v>120</v>
      </c>
      <c r="AV144" s="10" t="s">
        <v>26</v>
      </c>
      <c r="AW144" s="10" t="s">
        <v>42</v>
      </c>
      <c r="AX144" s="10" t="s">
        <v>86</v>
      </c>
      <c r="AY144" s="181" t="s">
        <v>235</v>
      </c>
    </row>
    <row r="145" spans="2:65" s="11" customFormat="1" ht="22.5" customHeight="1">
      <c r="B145" s="182"/>
      <c r="C145" s="183"/>
      <c r="D145" s="183"/>
      <c r="E145" s="184" t="s">
        <v>35</v>
      </c>
      <c r="F145" s="276" t="s">
        <v>250</v>
      </c>
      <c r="G145" s="277"/>
      <c r="H145" s="277"/>
      <c r="I145" s="277"/>
      <c r="J145" s="183"/>
      <c r="K145" s="185">
        <v>7.1999999999999995E-2</v>
      </c>
      <c r="L145" s="183"/>
      <c r="M145" s="183"/>
      <c r="N145" s="183"/>
      <c r="O145" s="183"/>
      <c r="P145" s="183"/>
      <c r="Q145" s="183"/>
      <c r="R145" s="186"/>
      <c r="T145" s="187"/>
      <c r="U145" s="183"/>
      <c r="V145" s="183"/>
      <c r="W145" s="183"/>
      <c r="X145" s="183"/>
      <c r="Y145" s="183"/>
      <c r="Z145" s="183"/>
      <c r="AA145" s="188"/>
      <c r="AT145" s="189" t="s">
        <v>243</v>
      </c>
      <c r="AU145" s="189" t="s">
        <v>120</v>
      </c>
      <c r="AV145" s="11" t="s">
        <v>120</v>
      </c>
      <c r="AW145" s="11" t="s">
        <v>42</v>
      </c>
      <c r="AX145" s="11" t="s">
        <v>26</v>
      </c>
      <c r="AY145" s="189" t="s">
        <v>235</v>
      </c>
    </row>
    <row r="146" spans="2:65" s="1" customFormat="1" ht="31.5" customHeight="1">
      <c r="B146" s="37"/>
      <c r="C146" s="167" t="s">
        <v>251</v>
      </c>
      <c r="D146" s="167" t="s">
        <v>236</v>
      </c>
      <c r="E146" s="168" t="s">
        <v>252</v>
      </c>
      <c r="F146" s="270" t="s">
        <v>253</v>
      </c>
      <c r="G146" s="270"/>
      <c r="H146" s="270"/>
      <c r="I146" s="270"/>
      <c r="J146" s="169" t="s">
        <v>254</v>
      </c>
      <c r="K146" s="170">
        <v>2.9000000000000001E-2</v>
      </c>
      <c r="L146" s="271">
        <v>0</v>
      </c>
      <c r="M146" s="272"/>
      <c r="N146" s="273">
        <f>ROUND(L146*K146,2)</f>
        <v>0</v>
      </c>
      <c r="O146" s="273"/>
      <c r="P146" s="273"/>
      <c r="Q146" s="273"/>
      <c r="R146" s="39"/>
      <c r="T146" s="171" t="s">
        <v>35</v>
      </c>
      <c r="U146" s="46" t="s">
        <v>51</v>
      </c>
      <c r="V146" s="38"/>
      <c r="W146" s="172">
        <f>V146*K146</f>
        <v>0</v>
      </c>
      <c r="X146" s="172">
        <v>1.0900000000000001</v>
      </c>
      <c r="Y146" s="172">
        <f>X146*K146</f>
        <v>3.1610000000000006E-2</v>
      </c>
      <c r="Z146" s="172">
        <v>0</v>
      </c>
      <c r="AA146" s="173">
        <f>Z146*K146</f>
        <v>0</v>
      </c>
      <c r="AR146" s="20" t="s">
        <v>240</v>
      </c>
      <c r="AT146" s="20" t="s">
        <v>236</v>
      </c>
      <c r="AU146" s="20" t="s">
        <v>120</v>
      </c>
      <c r="AY146" s="20" t="s">
        <v>235</v>
      </c>
      <c r="BE146" s="108">
        <f>IF(U146="základní",N146,0)</f>
        <v>0</v>
      </c>
      <c r="BF146" s="108">
        <f>IF(U146="snížená",N146,0)</f>
        <v>0</v>
      </c>
      <c r="BG146" s="108">
        <f>IF(U146="zákl. přenesená",N146,0)</f>
        <v>0</v>
      </c>
      <c r="BH146" s="108">
        <f>IF(U146="sníž. přenesená",N146,0)</f>
        <v>0</v>
      </c>
      <c r="BI146" s="108">
        <f>IF(U146="nulová",N146,0)</f>
        <v>0</v>
      </c>
      <c r="BJ146" s="20" t="s">
        <v>26</v>
      </c>
      <c r="BK146" s="108">
        <f>ROUND(L146*K146,2)</f>
        <v>0</v>
      </c>
      <c r="BL146" s="20" t="s">
        <v>240</v>
      </c>
      <c r="BM146" s="20" t="s">
        <v>255</v>
      </c>
    </row>
    <row r="147" spans="2:65" s="10" customFormat="1" ht="22.5" customHeight="1">
      <c r="B147" s="174"/>
      <c r="C147" s="175"/>
      <c r="D147" s="175"/>
      <c r="E147" s="176" t="s">
        <v>35</v>
      </c>
      <c r="F147" s="274" t="s">
        <v>242</v>
      </c>
      <c r="G147" s="275"/>
      <c r="H147" s="275"/>
      <c r="I147" s="275"/>
      <c r="J147" s="175"/>
      <c r="K147" s="177" t="s">
        <v>35</v>
      </c>
      <c r="L147" s="175"/>
      <c r="M147" s="175"/>
      <c r="N147" s="175"/>
      <c r="O147" s="175"/>
      <c r="P147" s="175"/>
      <c r="Q147" s="175"/>
      <c r="R147" s="178"/>
      <c r="T147" s="179"/>
      <c r="U147" s="175"/>
      <c r="V147" s="175"/>
      <c r="W147" s="175"/>
      <c r="X147" s="175"/>
      <c r="Y147" s="175"/>
      <c r="Z147" s="175"/>
      <c r="AA147" s="180"/>
      <c r="AT147" s="181" t="s">
        <v>243</v>
      </c>
      <c r="AU147" s="181" t="s">
        <v>120</v>
      </c>
      <c r="AV147" s="10" t="s">
        <v>26</v>
      </c>
      <c r="AW147" s="10" t="s">
        <v>42</v>
      </c>
      <c r="AX147" s="10" t="s">
        <v>86</v>
      </c>
      <c r="AY147" s="181" t="s">
        <v>235</v>
      </c>
    </row>
    <row r="148" spans="2:65" s="11" customFormat="1" ht="22.5" customHeight="1">
      <c r="B148" s="182"/>
      <c r="C148" s="183"/>
      <c r="D148" s="183"/>
      <c r="E148" s="184" t="s">
        <v>35</v>
      </c>
      <c r="F148" s="276" t="s">
        <v>256</v>
      </c>
      <c r="G148" s="277"/>
      <c r="H148" s="277"/>
      <c r="I148" s="277"/>
      <c r="J148" s="183"/>
      <c r="K148" s="185">
        <v>2.9000000000000001E-2</v>
      </c>
      <c r="L148" s="183"/>
      <c r="M148" s="183"/>
      <c r="N148" s="183"/>
      <c r="O148" s="183"/>
      <c r="P148" s="183"/>
      <c r="Q148" s="183"/>
      <c r="R148" s="186"/>
      <c r="T148" s="187"/>
      <c r="U148" s="183"/>
      <c r="V148" s="183"/>
      <c r="W148" s="183"/>
      <c r="X148" s="183"/>
      <c r="Y148" s="183"/>
      <c r="Z148" s="183"/>
      <c r="AA148" s="188"/>
      <c r="AT148" s="189" t="s">
        <v>243</v>
      </c>
      <c r="AU148" s="189" t="s">
        <v>120</v>
      </c>
      <c r="AV148" s="11" t="s">
        <v>120</v>
      </c>
      <c r="AW148" s="11" t="s">
        <v>42</v>
      </c>
      <c r="AX148" s="11" t="s">
        <v>26</v>
      </c>
      <c r="AY148" s="189" t="s">
        <v>235</v>
      </c>
    </row>
    <row r="149" spans="2:65" s="1" customFormat="1" ht="31.5" customHeight="1">
      <c r="B149" s="37"/>
      <c r="C149" s="167" t="s">
        <v>240</v>
      </c>
      <c r="D149" s="167" t="s">
        <v>236</v>
      </c>
      <c r="E149" s="168" t="s">
        <v>257</v>
      </c>
      <c r="F149" s="270" t="s">
        <v>258</v>
      </c>
      <c r="G149" s="270"/>
      <c r="H149" s="270"/>
      <c r="I149" s="270"/>
      <c r="J149" s="169" t="s">
        <v>259</v>
      </c>
      <c r="K149" s="170">
        <v>0.28799999999999998</v>
      </c>
      <c r="L149" s="271">
        <v>0</v>
      </c>
      <c r="M149" s="272"/>
      <c r="N149" s="273">
        <f>ROUND(L149*K149,2)</f>
        <v>0</v>
      </c>
      <c r="O149" s="273"/>
      <c r="P149" s="273"/>
      <c r="Q149" s="273"/>
      <c r="R149" s="39"/>
      <c r="T149" s="171" t="s">
        <v>35</v>
      </c>
      <c r="U149" s="46" t="s">
        <v>51</v>
      </c>
      <c r="V149" s="38"/>
      <c r="W149" s="172">
        <f>V149*K149</f>
        <v>0</v>
      </c>
      <c r="X149" s="172">
        <v>0.17818000000000001</v>
      </c>
      <c r="Y149" s="172">
        <f>X149*K149</f>
        <v>5.1315839999999995E-2</v>
      </c>
      <c r="Z149" s="172">
        <v>0</v>
      </c>
      <c r="AA149" s="173">
        <f>Z149*K149</f>
        <v>0</v>
      </c>
      <c r="AR149" s="20" t="s">
        <v>240</v>
      </c>
      <c r="AT149" s="20" t="s">
        <v>236</v>
      </c>
      <c r="AU149" s="20" t="s">
        <v>120</v>
      </c>
      <c r="AY149" s="20" t="s">
        <v>235</v>
      </c>
      <c r="BE149" s="108">
        <f>IF(U149="základní",N149,0)</f>
        <v>0</v>
      </c>
      <c r="BF149" s="108">
        <f>IF(U149="snížená",N149,0)</f>
        <v>0</v>
      </c>
      <c r="BG149" s="108">
        <f>IF(U149="zákl. přenesená",N149,0)</f>
        <v>0</v>
      </c>
      <c r="BH149" s="108">
        <f>IF(U149="sníž. přenesená",N149,0)</f>
        <v>0</v>
      </c>
      <c r="BI149" s="108">
        <f>IF(U149="nulová",N149,0)</f>
        <v>0</v>
      </c>
      <c r="BJ149" s="20" t="s">
        <v>26</v>
      </c>
      <c r="BK149" s="108">
        <f>ROUND(L149*K149,2)</f>
        <v>0</v>
      </c>
      <c r="BL149" s="20" t="s">
        <v>240</v>
      </c>
      <c r="BM149" s="20" t="s">
        <v>260</v>
      </c>
    </row>
    <row r="150" spans="2:65" s="10" customFormat="1" ht="22.5" customHeight="1">
      <c r="B150" s="174"/>
      <c r="C150" s="175"/>
      <c r="D150" s="175"/>
      <c r="E150" s="176" t="s">
        <v>35</v>
      </c>
      <c r="F150" s="274" t="s">
        <v>242</v>
      </c>
      <c r="G150" s="275"/>
      <c r="H150" s="275"/>
      <c r="I150" s="275"/>
      <c r="J150" s="175"/>
      <c r="K150" s="177" t="s">
        <v>35</v>
      </c>
      <c r="L150" s="175"/>
      <c r="M150" s="175"/>
      <c r="N150" s="175"/>
      <c r="O150" s="175"/>
      <c r="P150" s="175"/>
      <c r="Q150" s="175"/>
      <c r="R150" s="178"/>
      <c r="T150" s="179"/>
      <c r="U150" s="175"/>
      <c r="V150" s="175"/>
      <c r="W150" s="175"/>
      <c r="X150" s="175"/>
      <c r="Y150" s="175"/>
      <c r="Z150" s="175"/>
      <c r="AA150" s="180"/>
      <c r="AT150" s="181" t="s">
        <v>243</v>
      </c>
      <c r="AU150" s="181" t="s">
        <v>120</v>
      </c>
      <c r="AV150" s="10" t="s">
        <v>26</v>
      </c>
      <c r="AW150" s="10" t="s">
        <v>42</v>
      </c>
      <c r="AX150" s="10" t="s">
        <v>86</v>
      </c>
      <c r="AY150" s="181" t="s">
        <v>235</v>
      </c>
    </row>
    <row r="151" spans="2:65" s="11" customFormat="1" ht="22.5" customHeight="1">
      <c r="B151" s="182"/>
      <c r="C151" s="183"/>
      <c r="D151" s="183"/>
      <c r="E151" s="184" t="s">
        <v>169</v>
      </c>
      <c r="F151" s="276" t="s">
        <v>261</v>
      </c>
      <c r="G151" s="277"/>
      <c r="H151" s="277"/>
      <c r="I151" s="277"/>
      <c r="J151" s="183"/>
      <c r="K151" s="185">
        <v>0.28799999999999998</v>
      </c>
      <c r="L151" s="183"/>
      <c r="M151" s="183"/>
      <c r="N151" s="183"/>
      <c r="O151" s="183"/>
      <c r="P151" s="183"/>
      <c r="Q151" s="183"/>
      <c r="R151" s="186"/>
      <c r="T151" s="187"/>
      <c r="U151" s="183"/>
      <c r="V151" s="183"/>
      <c r="W151" s="183"/>
      <c r="X151" s="183"/>
      <c r="Y151" s="183"/>
      <c r="Z151" s="183"/>
      <c r="AA151" s="188"/>
      <c r="AT151" s="189" t="s">
        <v>243</v>
      </c>
      <c r="AU151" s="189" t="s">
        <v>120</v>
      </c>
      <c r="AV151" s="11" t="s">
        <v>120</v>
      </c>
      <c r="AW151" s="11" t="s">
        <v>42</v>
      </c>
      <c r="AX151" s="11" t="s">
        <v>26</v>
      </c>
      <c r="AY151" s="189" t="s">
        <v>235</v>
      </c>
    </row>
    <row r="152" spans="2:65" s="1" customFormat="1" ht="22.5" customHeight="1">
      <c r="B152" s="37"/>
      <c r="C152" s="167" t="s">
        <v>262</v>
      </c>
      <c r="D152" s="167" t="s">
        <v>236</v>
      </c>
      <c r="E152" s="168" t="s">
        <v>263</v>
      </c>
      <c r="F152" s="270" t="s">
        <v>264</v>
      </c>
      <c r="G152" s="270"/>
      <c r="H152" s="270"/>
      <c r="I152" s="270"/>
      <c r="J152" s="169" t="s">
        <v>259</v>
      </c>
      <c r="K152" s="170">
        <v>0.51</v>
      </c>
      <c r="L152" s="271">
        <v>0</v>
      </c>
      <c r="M152" s="272"/>
      <c r="N152" s="273">
        <f>ROUND(L152*K152,2)</f>
        <v>0</v>
      </c>
      <c r="O152" s="273"/>
      <c r="P152" s="273"/>
      <c r="Q152" s="273"/>
      <c r="R152" s="39"/>
      <c r="T152" s="171" t="s">
        <v>35</v>
      </c>
      <c r="U152" s="46" t="s">
        <v>51</v>
      </c>
      <c r="V152" s="38"/>
      <c r="W152" s="172">
        <f>V152*K152</f>
        <v>0</v>
      </c>
      <c r="X152" s="172">
        <v>0.26723000000000002</v>
      </c>
      <c r="Y152" s="172">
        <f>X152*K152</f>
        <v>0.13628730000000003</v>
      </c>
      <c r="Z152" s="172">
        <v>0</v>
      </c>
      <c r="AA152" s="173">
        <f>Z152*K152</f>
        <v>0</v>
      </c>
      <c r="AR152" s="20" t="s">
        <v>240</v>
      </c>
      <c r="AT152" s="20" t="s">
        <v>236</v>
      </c>
      <c r="AU152" s="20" t="s">
        <v>120</v>
      </c>
      <c r="AY152" s="20" t="s">
        <v>235</v>
      </c>
      <c r="BE152" s="108">
        <f>IF(U152="základní",N152,0)</f>
        <v>0</v>
      </c>
      <c r="BF152" s="108">
        <f>IF(U152="snížená",N152,0)</f>
        <v>0</v>
      </c>
      <c r="BG152" s="108">
        <f>IF(U152="zákl. přenesená",N152,0)</f>
        <v>0</v>
      </c>
      <c r="BH152" s="108">
        <f>IF(U152="sníž. přenesená",N152,0)</f>
        <v>0</v>
      </c>
      <c r="BI152" s="108">
        <f>IF(U152="nulová",N152,0)</f>
        <v>0</v>
      </c>
      <c r="BJ152" s="20" t="s">
        <v>26</v>
      </c>
      <c r="BK152" s="108">
        <f>ROUND(L152*K152,2)</f>
        <v>0</v>
      </c>
      <c r="BL152" s="20" t="s">
        <v>240</v>
      </c>
      <c r="BM152" s="20" t="s">
        <v>265</v>
      </c>
    </row>
    <row r="153" spans="2:65" s="10" customFormat="1" ht="22.5" customHeight="1">
      <c r="B153" s="174"/>
      <c r="C153" s="175"/>
      <c r="D153" s="175"/>
      <c r="E153" s="176" t="s">
        <v>35</v>
      </c>
      <c r="F153" s="274" t="s">
        <v>242</v>
      </c>
      <c r="G153" s="275"/>
      <c r="H153" s="275"/>
      <c r="I153" s="275"/>
      <c r="J153" s="175"/>
      <c r="K153" s="177" t="s">
        <v>35</v>
      </c>
      <c r="L153" s="175"/>
      <c r="M153" s="175"/>
      <c r="N153" s="175"/>
      <c r="O153" s="175"/>
      <c r="P153" s="175"/>
      <c r="Q153" s="175"/>
      <c r="R153" s="178"/>
      <c r="T153" s="179"/>
      <c r="U153" s="175"/>
      <c r="V153" s="175"/>
      <c r="W153" s="175"/>
      <c r="X153" s="175"/>
      <c r="Y153" s="175"/>
      <c r="Z153" s="175"/>
      <c r="AA153" s="180"/>
      <c r="AT153" s="181" t="s">
        <v>243</v>
      </c>
      <c r="AU153" s="181" t="s">
        <v>120</v>
      </c>
      <c r="AV153" s="10" t="s">
        <v>26</v>
      </c>
      <c r="AW153" s="10" t="s">
        <v>42</v>
      </c>
      <c r="AX153" s="10" t="s">
        <v>86</v>
      </c>
      <c r="AY153" s="181" t="s">
        <v>235</v>
      </c>
    </row>
    <row r="154" spans="2:65" s="11" customFormat="1" ht="22.5" customHeight="1">
      <c r="B154" s="182"/>
      <c r="C154" s="183"/>
      <c r="D154" s="183"/>
      <c r="E154" s="184" t="s">
        <v>35</v>
      </c>
      <c r="F154" s="276" t="s">
        <v>266</v>
      </c>
      <c r="G154" s="277"/>
      <c r="H154" s="277"/>
      <c r="I154" s="277"/>
      <c r="J154" s="183"/>
      <c r="K154" s="185">
        <v>0.51</v>
      </c>
      <c r="L154" s="183"/>
      <c r="M154" s="183"/>
      <c r="N154" s="183"/>
      <c r="O154" s="183"/>
      <c r="P154" s="183"/>
      <c r="Q154" s="183"/>
      <c r="R154" s="186"/>
      <c r="T154" s="187"/>
      <c r="U154" s="183"/>
      <c r="V154" s="183"/>
      <c r="W154" s="183"/>
      <c r="X154" s="183"/>
      <c r="Y154" s="183"/>
      <c r="Z154" s="183"/>
      <c r="AA154" s="188"/>
      <c r="AT154" s="189" t="s">
        <v>243</v>
      </c>
      <c r="AU154" s="189" t="s">
        <v>120</v>
      </c>
      <c r="AV154" s="11" t="s">
        <v>120</v>
      </c>
      <c r="AW154" s="11" t="s">
        <v>42</v>
      </c>
      <c r="AX154" s="11" t="s">
        <v>26</v>
      </c>
      <c r="AY154" s="189" t="s">
        <v>235</v>
      </c>
    </row>
    <row r="155" spans="2:65" s="1" customFormat="1" ht="44.25" customHeight="1">
      <c r="B155" s="37"/>
      <c r="C155" s="167" t="s">
        <v>267</v>
      </c>
      <c r="D155" s="167" t="s">
        <v>236</v>
      </c>
      <c r="E155" s="168" t="s">
        <v>268</v>
      </c>
      <c r="F155" s="270" t="s">
        <v>269</v>
      </c>
      <c r="G155" s="270"/>
      <c r="H155" s="270"/>
      <c r="I155" s="270"/>
      <c r="J155" s="169" t="s">
        <v>270</v>
      </c>
      <c r="K155" s="170">
        <v>1</v>
      </c>
      <c r="L155" s="271">
        <v>0</v>
      </c>
      <c r="M155" s="272"/>
      <c r="N155" s="273">
        <f>ROUND(L155*K155,2)</f>
        <v>0</v>
      </c>
      <c r="O155" s="273"/>
      <c r="P155" s="273"/>
      <c r="Q155" s="273"/>
      <c r="R155" s="39"/>
      <c r="T155" s="171" t="s">
        <v>35</v>
      </c>
      <c r="U155" s="46" t="s">
        <v>51</v>
      </c>
      <c r="V155" s="38"/>
      <c r="W155" s="172">
        <f>V155*K155</f>
        <v>0</v>
      </c>
      <c r="X155" s="172">
        <v>2.6839999999999999E-2</v>
      </c>
      <c r="Y155" s="172">
        <f>X155*K155</f>
        <v>2.6839999999999999E-2</v>
      </c>
      <c r="Z155" s="172">
        <v>0</v>
      </c>
      <c r="AA155" s="173">
        <f>Z155*K155</f>
        <v>0</v>
      </c>
      <c r="AR155" s="20" t="s">
        <v>240</v>
      </c>
      <c r="AT155" s="20" t="s">
        <v>236</v>
      </c>
      <c r="AU155" s="20" t="s">
        <v>120</v>
      </c>
      <c r="AY155" s="20" t="s">
        <v>235</v>
      </c>
      <c r="BE155" s="108">
        <f>IF(U155="základní",N155,0)</f>
        <v>0</v>
      </c>
      <c r="BF155" s="108">
        <f>IF(U155="snížená",N155,0)</f>
        <v>0</v>
      </c>
      <c r="BG155" s="108">
        <f>IF(U155="zákl. přenesená",N155,0)</f>
        <v>0</v>
      </c>
      <c r="BH155" s="108">
        <f>IF(U155="sníž. přenesená",N155,0)</f>
        <v>0</v>
      </c>
      <c r="BI155" s="108">
        <f>IF(U155="nulová",N155,0)</f>
        <v>0</v>
      </c>
      <c r="BJ155" s="20" t="s">
        <v>26</v>
      </c>
      <c r="BK155" s="108">
        <f>ROUND(L155*K155,2)</f>
        <v>0</v>
      </c>
      <c r="BL155" s="20" t="s">
        <v>240</v>
      </c>
      <c r="BM155" s="20" t="s">
        <v>271</v>
      </c>
    </row>
    <row r="156" spans="2:65" s="10" customFormat="1" ht="22.5" customHeight="1">
      <c r="B156" s="174"/>
      <c r="C156" s="175"/>
      <c r="D156" s="175"/>
      <c r="E156" s="176" t="s">
        <v>35</v>
      </c>
      <c r="F156" s="274" t="s">
        <v>242</v>
      </c>
      <c r="G156" s="275"/>
      <c r="H156" s="275"/>
      <c r="I156" s="275"/>
      <c r="J156" s="175"/>
      <c r="K156" s="177" t="s">
        <v>35</v>
      </c>
      <c r="L156" s="175"/>
      <c r="M156" s="175"/>
      <c r="N156" s="175"/>
      <c r="O156" s="175"/>
      <c r="P156" s="175"/>
      <c r="Q156" s="175"/>
      <c r="R156" s="178"/>
      <c r="T156" s="179"/>
      <c r="U156" s="175"/>
      <c r="V156" s="175"/>
      <c r="W156" s="175"/>
      <c r="X156" s="175"/>
      <c r="Y156" s="175"/>
      <c r="Z156" s="175"/>
      <c r="AA156" s="180"/>
      <c r="AT156" s="181" t="s">
        <v>243</v>
      </c>
      <c r="AU156" s="181" t="s">
        <v>120</v>
      </c>
      <c r="AV156" s="10" t="s">
        <v>26</v>
      </c>
      <c r="AW156" s="10" t="s">
        <v>42</v>
      </c>
      <c r="AX156" s="10" t="s">
        <v>86</v>
      </c>
      <c r="AY156" s="181" t="s">
        <v>235</v>
      </c>
    </row>
    <row r="157" spans="2:65" s="11" customFormat="1" ht="22.5" customHeight="1">
      <c r="B157" s="182"/>
      <c r="C157" s="183"/>
      <c r="D157" s="183"/>
      <c r="E157" s="184" t="s">
        <v>35</v>
      </c>
      <c r="F157" s="276" t="s">
        <v>26</v>
      </c>
      <c r="G157" s="277"/>
      <c r="H157" s="277"/>
      <c r="I157" s="277"/>
      <c r="J157" s="183"/>
      <c r="K157" s="185">
        <v>1</v>
      </c>
      <c r="L157" s="183"/>
      <c r="M157" s="183"/>
      <c r="N157" s="183"/>
      <c r="O157" s="183"/>
      <c r="P157" s="183"/>
      <c r="Q157" s="183"/>
      <c r="R157" s="186"/>
      <c r="T157" s="187"/>
      <c r="U157" s="183"/>
      <c r="V157" s="183"/>
      <c r="W157" s="183"/>
      <c r="X157" s="183"/>
      <c r="Y157" s="183"/>
      <c r="Z157" s="183"/>
      <c r="AA157" s="188"/>
      <c r="AT157" s="189" t="s">
        <v>243</v>
      </c>
      <c r="AU157" s="189" t="s">
        <v>120</v>
      </c>
      <c r="AV157" s="11" t="s">
        <v>120</v>
      </c>
      <c r="AW157" s="11" t="s">
        <v>42</v>
      </c>
      <c r="AX157" s="11" t="s">
        <v>26</v>
      </c>
      <c r="AY157" s="189" t="s">
        <v>235</v>
      </c>
    </row>
    <row r="158" spans="2:65" s="1" customFormat="1" ht="44.25" customHeight="1">
      <c r="B158" s="37"/>
      <c r="C158" s="167" t="s">
        <v>272</v>
      </c>
      <c r="D158" s="167" t="s">
        <v>236</v>
      </c>
      <c r="E158" s="168" t="s">
        <v>273</v>
      </c>
      <c r="F158" s="270" t="s">
        <v>274</v>
      </c>
      <c r="G158" s="270"/>
      <c r="H158" s="270"/>
      <c r="I158" s="270"/>
      <c r="J158" s="169" t="s">
        <v>259</v>
      </c>
      <c r="K158" s="170">
        <v>5.2450000000000001</v>
      </c>
      <c r="L158" s="271">
        <v>0</v>
      </c>
      <c r="M158" s="272"/>
      <c r="N158" s="273">
        <f>ROUND(L158*K158,2)</f>
        <v>0</v>
      </c>
      <c r="O158" s="273"/>
      <c r="P158" s="273"/>
      <c r="Q158" s="273"/>
      <c r="R158" s="39"/>
      <c r="T158" s="171" t="s">
        <v>35</v>
      </c>
      <c r="U158" s="46" t="s">
        <v>51</v>
      </c>
      <c r="V158" s="38"/>
      <c r="W158" s="172">
        <f>V158*K158</f>
        <v>0</v>
      </c>
      <c r="X158" s="172">
        <v>6.9819999999999993E-2</v>
      </c>
      <c r="Y158" s="172">
        <f>X158*K158</f>
        <v>0.36620589999999997</v>
      </c>
      <c r="Z158" s="172">
        <v>0</v>
      </c>
      <c r="AA158" s="173">
        <f>Z158*K158</f>
        <v>0</v>
      </c>
      <c r="AR158" s="20" t="s">
        <v>240</v>
      </c>
      <c r="AT158" s="20" t="s">
        <v>236</v>
      </c>
      <c r="AU158" s="20" t="s">
        <v>120</v>
      </c>
      <c r="AY158" s="20" t="s">
        <v>235</v>
      </c>
      <c r="BE158" s="108">
        <f>IF(U158="základní",N158,0)</f>
        <v>0</v>
      </c>
      <c r="BF158" s="108">
        <f>IF(U158="snížená",N158,0)</f>
        <v>0</v>
      </c>
      <c r="BG158" s="108">
        <f>IF(U158="zákl. přenesená",N158,0)</f>
        <v>0</v>
      </c>
      <c r="BH158" s="108">
        <f>IF(U158="sníž. přenesená",N158,0)</f>
        <v>0</v>
      </c>
      <c r="BI158" s="108">
        <f>IF(U158="nulová",N158,0)</f>
        <v>0</v>
      </c>
      <c r="BJ158" s="20" t="s">
        <v>26</v>
      </c>
      <c r="BK158" s="108">
        <f>ROUND(L158*K158,2)</f>
        <v>0</v>
      </c>
      <c r="BL158" s="20" t="s">
        <v>240</v>
      </c>
      <c r="BM158" s="20" t="s">
        <v>275</v>
      </c>
    </row>
    <row r="159" spans="2:65" s="10" customFormat="1" ht="22.5" customHeight="1">
      <c r="B159" s="174"/>
      <c r="C159" s="175"/>
      <c r="D159" s="175"/>
      <c r="E159" s="176" t="s">
        <v>35</v>
      </c>
      <c r="F159" s="274" t="s">
        <v>242</v>
      </c>
      <c r="G159" s="275"/>
      <c r="H159" s="275"/>
      <c r="I159" s="275"/>
      <c r="J159" s="175"/>
      <c r="K159" s="177" t="s">
        <v>35</v>
      </c>
      <c r="L159" s="175"/>
      <c r="M159" s="175"/>
      <c r="N159" s="175"/>
      <c r="O159" s="175"/>
      <c r="P159" s="175"/>
      <c r="Q159" s="175"/>
      <c r="R159" s="178"/>
      <c r="T159" s="179"/>
      <c r="U159" s="175"/>
      <c r="V159" s="175"/>
      <c r="W159" s="175"/>
      <c r="X159" s="175"/>
      <c r="Y159" s="175"/>
      <c r="Z159" s="175"/>
      <c r="AA159" s="180"/>
      <c r="AT159" s="181" t="s">
        <v>243</v>
      </c>
      <c r="AU159" s="181" t="s">
        <v>120</v>
      </c>
      <c r="AV159" s="10" t="s">
        <v>26</v>
      </c>
      <c r="AW159" s="10" t="s">
        <v>42</v>
      </c>
      <c r="AX159" s="10" t="s">
        <v>86</v>
      </c>
      <c r="AY159" s="181" t="s">
        <v>235</v>
      </c>
    </row>
    <row r="160" spans="2:65" s="11" customFormat="1" ht="22.5" customHeight="1">
      <c r="B160" s="182"/>
      <c r="C160" s="183"/>
      <c r="D160" s="183"/>
      <c r="E160" s="184" t="s">
        <v>276</v>
      </c>
      <c r="F160" s="276" t="s">
        <v>277</v>
      </c>
      <c r="G160" s="277"/>
      <c r="H160" s="277"/>
      <c r="I160" s="277"/>
      <c r="J160" s="183"/>
      <c r="K160" s="185">
        <v>5.2450000000000001</v>
      </c>
      <c r="L160" s="183"/>
      <c r="M160" s="183"/>
      <c r="N160" s="183"/>
      <c r="O160" s="183"/>
      <c r="P160" s="183"/>
      <c r="Q160" s="183"/>
      <c r="R160" s="186"/>
      <c r="T160" s="187"/>
      <c r="U160" s="183"/>
      <c r="V160" s="183"/>
      <c r="W160" s="183"/>
      <c r="X160" s="183"/>
      <c r="Y160" s="183"/>
      <c r="Z160" s="183"/>
      <c r="AA160" s="188"/>
      <c r="AT160" s="189" t="s">
        <v>243</v>
      </c>
      <c r="AU160" s="189" t="s">
        <v>120</v>
      </c>
      <c r="AV160" s="11" t="s">
        <v>120</v>
      </c>
      <c r="AW160" s="11" t="s">
        <v>42</v>
      </c>
      <c r="AX160" s="11" t="s">
        <v>26</v>
      </c>
      <c r="AY160" s="189" t="s">
        <v>235</v>
      </c>
    </row>
    <row r="161" spans="2:65" s="1" customFormat="1" ht="31.5" customHeight="1">
      <c r="B161" s="37"/>
      <c r="C161" s="167" t="s">
        <v>278</v>
      </c>
      <c r="D161" s="167" t="s">
        <v>236</v>
      </c>
      <c r="E161" s="168" t="s">
        <v>279</v>
      </c>
      <c r="F161" s="270" t="s">
        <v>280</v>
      </c>
      <c r="G161" s="270"/>
      <c r="H161" s="270"/>
      <c r="I161" s="270"/>
      <c r="J161" s="169" t="s">
        <v>259</v>
      </c>
      <c r="K161" s="170">
        <v>1.6</v>
      </c>
      <c r="L161" s="271">
        <v>0</v>
      </c>
      <c r="M161" s="272"/>
      <c r="N161" s="273">
        <f>ROUND(L161*K161,2)</f>
        <v>0</v>
      </c>
      <c r="O161" s="273"/>
      <c r="P161" s="273"/>
      <c r="Q161" s="273"/>
      <c r="R161" s="39"/>
      <c r="T161" s="171" t="s">
        <v>35</v>
      </c>
      <c r="U161" s="46" t="s">
        <v>51</v>
      </c>
      <c r="V161" s="38"/>
      <c r="W161" s="172">
        <f>V161*K161</f>
        <v>0</v>
      </c>
      <c r="X161" s="172">
        <v>8.48E-2</v>
      </c>
      <c r="Y161" s="172">
        <f>X161*K161</f>
        <v>0.13568</v>
      </c>
      <c r="Z161" s="172">
        <v>0</v>
      </c>
      <c r="AA161" s="173">
        <f>Z161*K161</f>
        <v>0</v>
      </c>
      <c r="AR161" s="20" t="s">
        <v>240</v>
      </c>
      <c r="AT161" s="20" t="s">
        <v>236</v>
      </c>
      <c r="AU161" s="20" t="s">
        <v>120</v>
      </c>
      <c r="AY161" s="20" t="s">
        <v>235</v>
      </c>
      <c r="BE161" s="108">
        <f>IF(U161="základní",N161,0)</f>
        <v>0</v>
      </c>
      <c r="BF161" s="108">
        <f>IF(U161="snížená",N161,0)</f>
        <v>0</v>
      </c>
      <c r="BG161" s="108">
        <f>IF(U161="zákl. přenesená",N161,0)</f>
        <v>0</v>
      </c>
      <c r="BH161" s="108">
        <f>IF(U161="sníž. přenesená",N161,0)</f>
        <v>0</v>
      </c>
      <c r="BI161" s="108">
        <f>IF(U161="nulová",N161,0)</f>
        <v>0</v>
      </c>
      <c r="BJ161" s="20" t="s">
        <v>26</v>
      </c>
      <c r="BK161" s="108">
        <f>ROUND(L161*K161,2)</f>
        <v>0</v>
      </c>
      <c r="BL161" s="20" t="s">
        <v>240</v>
      </c>
      <c r="BM161" s="20" t="s">
        <v>281</v>
      </c>
    </row>
    <row r="162" spans="2:65" s="10" customFormat="1" ht="22.5" customHeight="1">
      <c r="B162" s="174"/>
      <c r="C162" s="175"/>
      <c r="D162" s="175"/>
      <c r="E162" s="176" t="s">
        <v>35</v>
      </c>
      <c r="F162" s="274" t="s">
        <v>242</v>
      </c>
      <c r="G162" s="275"/>
      <c r="H162" s="275"/>
      <c r="I162" s="275"/>
      <c r="J162" s="175"/>
      <c r="K162" s="177" t="s">
        <v>35</v>
      </c>
      <c r="L162" s="175"/>
      <c r="M162" s="175"/>
      <c r="N162" s="175"/>
      <c r="O162" s="175"/>
      <c r="P162" s="175"/>
      <c r="Q162" s="175"/>
      <c r="R162" s="178"/>
      <c r="T162" s="179"/>
      <c r="U162" s="175"/>
      <c r="V162" s="175"/>
      <c r="W162" s="175"/>
      <c r="X162" s="175"/>
      <c r="Y162" s="175"/>
      <c r="Z162" s="175"/>
      <c r="AA162" s="180"/>
      <c r="AT162" s="181" t="s">
        <v>243</v>
      </c>
      <c r="AU162" s="181" t="s">
        <v>120</v>
      </c>
      <c r="AV162" s="10" t="s">
        <v>26</v>
      </c>
      <c r="AW162" s="10" t="s">
        <v>42</v>
      </c>
      <c r="AX162" s="10" t="s">
        <v>86</v>
      </c>
      <c r="AY162" s="181" t="s">
        <v>235</v>
      </c>
    </row>
    <row r="163" spans="2:65" s="11" customFormat="1" ht="22.5" customHeight="1">
      <c r="B163" s="182"/>
      <c r="C163" s="183"/>
      <c r="D163" s="183"/>
      <c r="E163" s="184" t="s">
        <v>35</v>
      </c>
      <c r="F163" s="276" t="s">
        <v>282</v>
      </c>
      <c r="G163" s="277"/>
      <c r="H163" s="277"/>
      <c r="I163" s="277"/>
      <c r="J163" s="183"/>
      <c r="K163" s="185">
        <v>1.6</v>
      </c>
      <c r="L163" s="183"/>
      <c r="M163" s="183"/>
      <c r="N163" s="183"/>
      <c r="O163" s="183"/>
      <c r="P163" s="183"/>
      <c r="Q163" s="183"/>
      <c r="R163" s="186"/>
      <c r="T163" s="187"/>
      <c r="U163" s="183"/>
      <c r="V163" s="183"/>
      <c r="W163" s="183"/>
      <c r="X163" s="183"/>
      <c r="Y163" s="183"/>
      <c r="Z163" s="183"/>
      <c r="AA163" s="188"/>
      <c r="AT163" s="189" t="s">
        <v>243</v>
      </c>
      <c r="AU163" s="189" t="s">
        <v>120</v>
      </c>
      <c r="AV163" s="11" t="s">
        <v>120</v>
      </c>
      <c r="AW163" s="11" t="s">
        <v>42</v>
      </c>
      <c r="AX163" s="11" t="s">
        <v>26</v>
      </c>
      <c r="AY163" s="189" t="s">
        <v>235</v>
      </c>
    </row>
    <row r="164" spans="2:65" s="1" customFormat="1" ht="31.5" customHeight="1">
      <c r="B164" s="37"/>
      <c r="C164" s="167" t="s">
        <v>283</v>
      </c>
      <c r="D164" s="167" t="s">
        <v>236</v>
      </c>
      <c r="E164" s="168" t="s">
        <v>284</v>
      </c>
      <c r="F164" s="270" t="s">
        <v>285</v>
      </c>
      <c r="G164" s="270"/>
      <c r="H164" s="270"/>
      <c r="I164" s="270"/>
      <c r="J164" s="169" t="s">
        <v>286</v>
      </c>
      <c r="K164" s="170">
        <v>1</v>
      </c>
      <c r="L164" s="271">
        <v>0</v>
      </c>
      <c r="M164" s="272"/>
      <c r="N164" s="273">
        <f>ROUND(L164*K164,2)</f>
        <v>0</v>
      </c>
      <c r="O164" s="273"/>
      <c r="P164" s="273"/>
      <c r="Q164" s="273"/>
      <c r="R164" s="39"/>
      <c r="T164" s="171" t="s">
        <v>35</v>
      </c>
      <c r="U164" s="46" t="s">
        <v>51</v>
      </c>
      <c r="V164" s="38"/>
      <c r="W164" s="172">
        <f>V164*K164</f>
        <v>0</v>
      </c>
      <c r="X164" s="172">
        <v>0</v>
      </c>
      <c r="Y164" s="172">
        <f>X164*K164</f>
        <v>0</v>
      </c>
      <c r="Z164" s="172">
        <v>0</v>
      </c>
      <c r="AA164" s="173">
        <f>Z164*K164</f>
        <v>0</v>
      </c>
      <c r="AR164" s="20" t="s">
        <v>240</v>
      </c>
      <c r="AT164" s="20" t="s">
        <v>236</v>
      </c>
      <c r="AU164" s="20" t="s">
        <v>120</v>
      </c>
      <c r="AY164" s="20" t="s">
        <v>235</v>
      </c>
      <c r="BE164" s="108">
        <f>IF(U164="základní",N164,0)</f>
        <v>0</v>
      </c>
      <c r="BF164" s="108">
        <f>IF(U164="snížená",N164,0)</f>
        <v>0</v>
      </c>
      <c r="BG164" s="108">
        <f>IF(U164="zákl. přenesená",N164,0)</f>
        <v>0</v>
      </c>
      <c r="BH164" s="108">
        <f>IF(U164="sníž. přenesená",N164,0)</f>
        <v>0</v>
      </c>
      <c r="BI164" s="108">
        <f>IF(U164="nulová",N164,0)</f>
        <v>0</v>
      </c>
      <c r="BJ164" s="20" t="s">
        <v>26</v>
      </c>
      <c r="BK164" s="108">
        <f>ROUND(L164*K164,2)</f>
        <v>0</v>
      </c>
      <c r="BL164" s="20" t="s">
        <v>240</v>
      </c>
      <c r="BM164" s="20" t="s">
        <v>287</v>
      </c>
    </row>
    <row r="165" spans="2:65" s="10" customFormat="1" ht="22.5" customHeight="1">
      <c r="B165" s="174"/>
      <c r="C165" s="175"/>
      <c r="D165" s="175"/>
      <c r="E165" s="176" t="s">
        <v>35</v>
      </c>
      <c r="F165" s="274" t="s">
        <v>242</v>
      </c>
      <c r="G165" s="275"/>
      <c r="H165" s="275"/>
      <c r="I165" s="275"/>
      <c r="J165" s="175"/>
      <c r="K165" s="177" t="s">
        <v>35</v>
      </c>
      <c r="L165" s="175"/>
      <c r="M165" s="175"/>
      <c r="N165" s="175"/>
      <c r="O165" s="175"/>
      <c r="P165" s="175"/>
      <c r="Q165" s="175"/>
      <c r="R165" s="178"/>
      <c r="T165" s="179"/>
      <c r="U165" s="175"/>
      <c r="V165" s="175"/>
      <c r="W165" s="175"/>
      <c r="X165" s="175"/>
      <c r="Y165" s="175"/>
      <c r="Z165" s="175"/>
      <c r="AA165" s="180"/>
      <c r="AT165" s="181" t="s">
        <v>243</v>
      </c>
      <c r="AU165" s="181" t="s">
        <v>120</v>
      </c>
      <c r="AV165" s="10" t="s">
        <v>26</v>
      </c>
      <c r="AW165" s="10" t="s">
        <v>42</v>
      </c>
      <c r="AX165" s="10" t="s">
        <v>86</v>
      </c>
      <c r="AY165" s="181" t="s">
        <v>235</v>
      </c>
    </row>
    <row r="166" spans="2:65" s="10" customFormat="1" ht="22.5" customHeight="1">
      <c r="B166" s="174"/>
      <c r="C166" s="175"/>
      <c r="D166" s="175"/>
      <c r="E166" s="176" t="s">
        <v>35</v>
      </c>
      <c r="F166" s="280" t="s">
        <v>288</v>
      </c>
      <c r="G166" s="281"/>
      <c r="H166" s="281"/>
      <c r="I166" s="281"/>
      <c r="J166" s="175"/>
      <c r="K166" s="177" t="s">
        <v>35</v>
      </c>
      <c r="L166" s="175"/>
      <c r="M166" s="175"/>
      <c r="N166" s="175"/>
      <c r="O166" s="175"/>
      <c r="P166" s="175"/>
      <c r="Q166" s="175"/>
      <c r="R166" s="178"/>
      <c r="T166" s="179"/>
      <c r="U166" s="175"/>
      <c r="V166" s="175"/>
      <c r="W166" s="175"/>
      <c r="X166" s="175"/>
      <c r="Y166" s="175"/>
      <c r="Z166" s="175"/>
      <c r="AA166" s="180"/>
      <c r="AT166" s="181" t="s">
        <v>243</v>
      </c>
      <c r="AU166" s="181" t="s">
        <v>120</v>
      </c>
      <c r="AV166" s="10" t="s">
        <v>26</v>
      </c>
      <c r="AW166" s="10" t="s">
        <v>42</v>
      </c>
      <c r="AX166" s="10" t="s">
        <v>86</v>
      </c>
      <c r="AY166" s="181" t="s">
        <v>235</v>
      </c>
    </row>
    <row r="167" spans="2:65" s="11" customFormat="1" ht="22.5" customHeight="1">
      <c r="B167" s="182"/>
      <c r="C167" s="183"/>
      <c r="D167" s="183"/>
      <c r="E167" s="184" t="s">
        <v>35</v>
      </c>
      <c r="F167" s="276" t="s">
        <v>26</v>
      </c>
      <c r="G167" s="277"/>
      <c r="H167" s="277"/>
      <c r="I167" s="277"/>
      <c r="J167" s="183"/>
      <c r="K167" s="185">
        <v>1</v>
      </c>
      <c r="L167" s="183"/>
      <c r="M167" s="183"/>
      <c r="N167" s="183"/>
      <c r="O167" s="183"/>
      <c r="P167" s="183"/>
      <c r="Q167" s="183"/>
      <c r="R167" s="186"/>
      <c r="T167" s="187"/>
      <c r="U167" s="183"/>
      <c r="V167" s="183"/>
      <c r="W167" s="183"/>
      <c r="X167" s="183"/>
      <c r="Y167" s="183"/>
      <c r="Z167" s="183"/>
      <c r="AA167" s="188"/>
      <c r="AT167" s="189" t="s">
        <v>243</v>
      </c>
      <c r="AU167" s="189" t="s">
        <v>120</v>
      </c>
      <c r="AV167" s="11" t="s">
        <v>120</v>
      </c>
      <c r="AW167" s="11" t="s">
        <v>42</v>
      </c>
      <c r="AX167" s="11" t="s">
        <v>26</v>
      </c>
      <c r="AY167" s="189" t="s">
        <v>235</v>
      </c>
    </row>
    <row r="168" spans="2:65" s="1" customFormat="1" ht="31.5" customHeight="1">
      <c r="B168" s="37"/>
      <c r="C168" s="167" t="s">
        <v>31</v>
      </c>
      <c r="D168" s="167" t="s">
        <v>236</v>
      </c>
      <c r="E168" s="168" t="s">
        <v>289</v>
      </c>
      <c r="F168" s="270" t="s">
        <v>290</v>
      </c>
      <c r="G168" s="270"/>
      <c r="H168" s="270"/>
      <c r="I168" s="270"/>
      <c r="J168" s="169" t="s">
        <v>286</v>
      </c>
      <c r="K168" s="170">
        <v>1</v>
      </c>
      <c r="L168" s="271">
        <v>0</v>
      </c>
      <c r="M168" s="272"/>
      <c r="N168" s="273">
        <f>ROUND(L168*K168,2)</f>
        <v>0</v>
      </c>
      <c r="O168" s="273"/>
      <c r="P168" s="273"/>
      <c r="Q168" s="273"/>
      <c r="R168" s="39"/>
      <c r="T168" s="171" t="s">
        <v>35</v>
      </c>
      <c r="U168" s="46" t="s">
        <v>51</v>
      </c>
      <c r="V168" s="38"/>
      <c r="W168" s="172">
        <f>V168*K168</f>
        <v>0</v>
      </c>
      <c r="X168" s="172">
        <v>0</v>
      </c>
      <c r="Y168" s="172">
        <f>X168*K168</f>
        <v>0</v>
      </c>
      <c r="Z168" s="172">
        <v>0</v>
      </c>
      <c r="AA168" s="173">
        <f>Z168*K168</f>
        <v>0</v>
      </c>
      <c r="AR168" s="20" t="s">
        <v>240</v>
      </c>
      <c r="AT168" s="20" t="s">
        <v>236</v>
      </c>
      <c r="AU168" s="20" t="s">
        <v>120</v>
      </c>
      <c r="AY168" s="20" t="s">
        <v>235</v>
      </c>
      <c r="BE168" s="108">
        <f>IF(U168="základní",N168,0)</f>
        <v>0</v>
      </c>
      <c r="BF168" s="108">
        <f>IF(U168="snížená",N168,0)</f>
        <v>0</v>
      </c>
      <c r="BG168" s="108">
        <f>IF(U168="zákl. přenesená",N168,0)</f>
        <v>0</v>
      </c>
      <c r="BH168" s="108">
        <f>IF(U168="sníž. přenesená",N168,0)</f>
        <v>0</v>
      </c>
      <c r="BI168" s="108">
        <f>IF(U168="nulová",N168,0)</f>
        <v>0</v>
      </c>
      <c r="BJ168" s="20" t="s">
        <v>26</v>
      </c>
      <c r="BK168" s="108">
        <f>ROUND(L168*K168,2)</f>
        <v>0</v>
      </c>
      <c r="BL168" s="20" t="s">
        <v>240</v>
      </c>
      <c r="BM168" s="20" t="s">
        <v>291</v>
      </c>
    </row>
    <row r="169" spans="2:65" s="10" customFormat="1" ht="22.5" customHeight="1">
      <c r="B169" s="174"/>
      <c r="C169" s="175"/>
      <c r="D169" s="175"/>
      <c r="E169" s="176" t="s">
        <v>35</v>
      </c>
      <c r="F169" s="274" t="s">
        <v>242</v>
      </c>
      <c r="G169" s="275"/>
      <c r="H169" s="275"/>
      <c r="I169" s="275"/>
      <c r="J169" s="175"/>
      <c r="K169" s="177" t="s">
        <v>35</v>
      </c>
      <c r="L169" s="175"/>
      <c r="M169" s="175"/>
      <c r="N169" s="175"/>
      <c r="O169" s="175"/>
      <c r="P169" s="175"/>
      <c r="Q169" s="175"/>
      <c r="R169" s="178"/>
      <c r="T169" s="179"/>
      <c r="U169" s="175"/>
      <c r="V169" s="175"/>
      <c r="W169" s="175"/>
      <c r="X169" s="175"/>
      <c r="Y169" s="175"/>
      <c r="Z169" s="175"/>
      <c r="AA169" s="180"/>
      <c r="AT169" s="181" t="s">
        <v>243</v>
      </c>
      <c r="AU169" s="181" t="s">
        <v>120</v>
      </c>
      <c r="AV169" s="10" t="s">
        <v>26</v>
      </c>
      <c r="AW169" s="10" t="s">
        <v>42</v>
      </c>
      <c r="AX169" s="10" t="s">
        <v>86</v>
      </c>
      <c r="AY169" s="181" t="s">
        <v>235</v>
      </c>
    </row>
    <row r="170" spans="2:65" s="10" customFormat="1" ht="22.5" customHeight="1">
      <c r="B170" s="174"/>
      <c r="C170" s="175"/>
      <c r="D170" s="175"/>
      <c r="E170" s="176" t="s">
        <v>35</v>
      </c>
      <c r="F170" s="280" t="s">
        <v>288</v>
      </c>
      <c r="G170" s="281"/>
      <c r="H170" s="281"/>
      <c r="I170" s="281"/>
      <c r="J170" s="175"/>
      <c r="K170" s="177" t="s">
        <v>35</v>
      </c>
      <c r="L170" s="175"/>
      <c r="M170" s="175"/>
      <c r="N170" s="175"/>
      <c r="O170" s="175"/>
      <c r="P170" s="175"/>
      <c r="Q170" s="175"/>
      <c r="R170" s="178"/>
      <c r="T170" s="179"/>
      <c r="U170" s="175"/>
      <c r="V170" s="175"/>
      <c r="W170" s="175"/>
      <c r="X170" s="175"/>
      <c r="Y170" s="175"/>
      <c r="Z170" s="175"/>
      <c r="AA170" s="180"/>
      <c r="AT170" s="181" t="s">
        <v>243</v>
      </c>
      <c r="AU170" s="181" t="s">
        <v>120</v>
      </c>
      <c r="AV170" s="10" t="s">
        <v>26</v>
      </c>
      <c r="AW170" s="10" t="s">
        <v>42</v>
      </c>
      <c r="AX170" s="10" t="s">
        <v>86</v>
      </c>
      <c r="AY170" s="181" t="s">
        <v>235</v>
      </c>
    </row>
    <row r="171" spans="2:65" s="11" customFormat="1" ht="22.5" customHeight="1">
      <c r="B171" s="182"/>
      <c r="C171" s="183"/>
      <c r="D171" s="183"/>
      <c r="E171" s="184" t="s">
        <v>35</v>
      </c>
      <c r="F171" s="276" t="s">
        <v>26</v>
      </c>
      <c r="G171" s="277"/>
      <c r="H171" s="277"/>
      <c r="I171" s="277"/>
      <c r="J171" s="183"/>
      <c r="K171" s="185">
        <v>1</v>
      </c>
      <c r="L171" s="183"/>
      <c r="M171" s="183"/>
      <c r="N171" s="183"/>
      <c r="O171" s="183"/>
      <c r="P171" s="183"/>
      <c r="Q171" s="183"/>
      <c r="R171" s="186"/>
      <c r="T171" s="187"/>
      <c r="U171" s="183"/>
      <c r="V171" s="183"/>
      <c r="W171" s="183"/>
      <c r="X171" s="183"/>
      <c r="Y171" s="183"/>
      <c r="Z171" s="183"/>
      <c r="AA171" s="188"/>
      <c r="AT171" s="189" t="s">
        <v>243</v>
      </c>
      <c r="AU171" s="189" t="s">
        <v>120</v>
      </c>
      <c r="AV171" s="11" t="s">
        <v>120</v>
      </c>
      <c r="AW171" s="11" t="s">
        <v>42</v>
      </c>
      <c r="AX171" s="11" t="s">
        <v>26</v>
      </c>
      <c r="AY171" s="189" t="s">
        <v>235</v>
      </c>
    </row>
    <row r="172" spans="2:65" s="9" customFormat="1" ht="29.85" customHeight="1">
      <c r="B172" s="156"/>
      <c r="C172" s="157"/>
      <c r="D172" s="166" t="s">
        <v>194</v>
      </c>
      <c r="E172" s="166"/>
      <c r="F172" s="166"/>
      <c r="G172" s="166"/>
      <c r="H172" s="166"/>
      <c r="I172" s="166"/>
      <c r="J172" s="166"/>
      <c r="K172" s="166"/>
      <c r="L172" s="166"/>
      <c r="M172" s="166"/>
      <c r="N172" s="291">
        <f>BK172</f>
        <v>0</v>
      </c>
      <c r="O172" s="292"/>
      <c r="P172" s="292"/>
      <c r="Q172" s="292"/>
      <c r="R172" s="159"/>
      <c r="T172" s="160"/>
      <c r="U172" s="157"/>
      <c r="V172" s="157"/>
      <c r="W172" s="161">
        <f>SUM(W173:W260)</f>
        <v>0</v>
      </c>
      <c r="X172" s="157"/>
      <c r="Y172" s="161">
        <f>SUM(Y173:Y260)</f>
        <v>17.710531</v>
      </c>
      <c r="Z172" s="157"/>
      <c r="AA172" s="162">
        <f>SUM(AA173:AA260)</f>
        <v>0</v>
      </c>
      <c r="AR172" s="163" t="s">
        <v>26</v>
      </c>
      <c r="AT172" s="164" t="s">
        <v>85</v>
      </c>
      <c r="AU172" s="164" t="s">
        <v>26</v>
      </c>
      <c r="AY172" s="163" t="s">
        <v>235</v>
      </c>
      <c r="BK172" s="165">
        <f>SUM(BK173:BK260)</f>
        <v>0</v>
      </c>
    </row>
    <row r="173" spans="2:65" s="1" customFormat="1" ht="31.5" customHeight="1">
      <c r="B173" s="37"/>
      <c r="C173" s="167" t="s">
        <v>292</v>
      </c>
      <c r="D173" s="167" t="s">
        <v>236</v>
      </c>
      <c r="E173" s="168" t="s">
        <v>293</v>
      </c>
      <c r="F173" s="270" t="s">
        <v>294</v>
      </c>
      <c r="G173" s="270"/>
      <c r="H173" s="270"/>
      <c r="I173" s="270"/>
      <c r="J173" s="169" t="s">
        <v>259</v>
      </c>
      <c r="K173" s="170">
        <v>2.7839999999999998</v>
      </c>
      <c r="L173" s="271">
        <v>0</v>
      </c>
      <c r="M173" s="272"/>
      <c r="N173" s="273">
        <f>ROUND(L173*K173,2)</f>
        <v>0</v>
      </c>
      <c r="O173" s="273"/>
      <c r="P173" s="273"/>
      <c r="Q173" s="273"/>
      <c r="R173" s="39"/>
      <c r="T173" s="171" t="s">
        <v>35</v>
      </c>
      <c r="U173" s="46" t="s">
        <v>51</v>
      </c>
      <c r="V173" s="38"/>
      <c r="W173" s="172">
        <f>V173*K173</f>
        <v>0</v>
      </c>
      <c r="X173" s="172">
        <v>0.04</v>
      </c>
      <c r="Y173" s="172">
        <f>X173*K173</f>
        <v>0.11136</v>
      </c>
      <c r="Z173" s="172">
        <v>0</v>
      </c>
      <c r="AA173" s="173">
        <f>Z173*K173</f>
        <v>0</v>
      </c>
      <c r="AR173" s="20" t="s">
        <v>240</v>
      </c>
      <c r="AT173" s="20" t="s">
        <v>236</v>
      </c>
      <c r="AU173" s="20" t="s">
        <v>120</v>
      </c>
      <c r="AY173" s="20" t="s">
        <v>235</v>
      </c>
      <c r="BE173" s="108">
        <f>IF(U173="základní",N173,0)</f>
        <v>0</v>
      </c>
      <c r="BF173" s="108">
        <f>IF(U173="snížená",N173,0)</f>
        <v>0</v>
      </c>
      <c r="BG173" s="108">
        <f>IF(U173="zákl. přenesená",N173,0)</f>
        <v>0</v>
      </c>
      <c r="BH173" s="108">
        <f>IF(U173="sníž. přenesená",N173,0)</f>
        <v>0</v>
      </c>
      <c r="BI173" s="108">
        <f>IF(U173="nulová",N173,0)</f>
        <v>0</v>
      </c>
      <c r="BJ173" s="20" t="s">
        <v>26</v>
      </c>
      <c r="BK173" s="108">
        <f>ROUND(L173*K173,2)</f>
        <v>0</v>
      </c>
      <c r="BL173" s="20" t="s">
        <v>240</v>
      </c>
      <c r="BM173" s="20" t="s">
        <v>295</v>
      </c>
    </row>
    <row r="174" spans="2:65" s="10" customFormat="1" ht="22.5" customHeight="1">
      <c r="B174" s="174"/>
      <c r="C174" s="175"/>
      <c r="D174" s="175"/>
      <c r="E174" s="176" t="s">
        <v>35</v>
      </c>
      <c r="F174" s="274" t="s">
        <v>242</v>
      </c>
      <c r="G174" s="275"/>
      <c r="H174" s="275"/>
      <c r="I174" s="275"/>
      <c r="J174" s="175"/>
      <c r="K174" s="177" t="s">
        <v>35</v>
      </c>
      <c r="L174" s="175"/>
      <c r="M174" s="175"/>
      <c r="N174" s="175"/>
      <c r="O174" s="175"/>
      <c r="P174" s="175"/>
      <c r="Q174" s="175"/>
      <c r="R174" s="178"/>
      <c r="T174" s="179"/>
      <c r="U174" s="175"/>
      <c r="V174" s="175"/>
      <c r="W174" s="175"/>
      <c r="X174" s="175"/>
      <c r="Y174" s="175"/>
      <c r="Z174" s="175"/>
      <c r="AA174" s="180"/>
      <c r="AT174" s="181" t="s">
        <v>243</v>
      </c>
      <c r="AU174" s="181" t="s">
        <v>120</v>
      </c>
      <c r="AV174" s="10" t="s">
        <v>26</v>
      </c>
      <c r="AW174" s="10" t="s">
        <v>42</v>
      </c>
      <c r="AX174" s="10" t="s">
        <v>86</v>
      </c>
      <c r="AY174" s="181" t="s">
        <v>235</v>
      </c>
    </row>
    <row r="175" spans="2:65" s="11" customFormat="1" ht="22.5" customHeight="1">
      <c r="B175" s="182"/>
      <c r="C175" s="183"/>
      <c r="D175" s="183"/>
      <c r="E175" s="184" t="s">
        <v>35</v>
      </c>
      <c r="F175" s="276" t="s">
        <v>296</v>
      </c>
      <c r="G175" s="277"/>
      <c r="H175" s="277"/>
      <c r="I175" s="277"/>
      <c r="J175" s="183"/>
      <c r="K175" s="185">
        <v>2.7839999999999998</v>
      </c>
      <c r="L175" s="183"/>
      <c r="M175" s="183"/>
      <c r="N175" s="183"/>
      <c r="O175" s="183"/>
      <c r="P175" s="183"/>
      <c r="Q175" s="183"/>
      <c r="R175" s="186"/>
      <c r="T175" s="187"/>
      <c r="U175" s="183"/>
      <c r="V175" s="183"/>
      <c r="W175" s="183"/>
      <c r="X175" s="183"/>
      <c r="Y175" s="183"/>
      <c r="Z175" s="183"/>
      <c r="AA175" s="188"/>
      <c r="AT175" s="189" t="s">
        <v>243</v>
      </c>
      <c r="AU175" s="189" t="s">
        <v>120</v>
      </c>
      <c r="AV175" s="11" t="s">
        <v>120</v>
      </c>
      <c r="AW175" s="11" t="s">
        <v>42</v>
      </c>
      <c r="AX175" s="11" t="s">
        <v>26</v>
      </c>
      <c r="AY175" s="189" t="s">
        <v>235</v>
      </c>
    </row>
    <row r="176" spans="2:65" s="1" customFormat="1" ht="31.5" customHeight="1">
      <c r="B176" s="37"/>
      <c r="C176" s="167" t="s">
        <v>297</v>
      </c>
      <c r="D176" s="167" t="s">
        <v>236</v>
      </c>
      <c r="E176" s="168" t="s">
        <v>298</v>
      </c>
      <c r="F176" s="270" t="s">
        <v>299</v>
      </c>
      <c r="G176" s="270"/>
      <c r="H176" s="270"/>
      <c r="I176" s="270"/>
      <c r="J176" s="169" t="s">
        <v>259</v>
      </c>
      <c r="K176" s="170">
        <v>15.151</v>
      </c>
      <c r="L176" s="271">
        <v>0</v>
      </c>
      <c r="M176" s="272"/>
      <c r="N176" s="273">
        <f>ROUND(L176*K176,2)</f>
        <v>0</v>
      </c>
      <c r="O176" s="273"/>
      <c r="P176" s="273"/>
      <c r="Q176" s="273"/>
      <c r="R176" s="39"/>
      <c r="T176" s="171" t="s">
        <v>35</v>
      </c>
      <c r="U176" s="46" t="s">
        <v>51</v>
      </c>
      <c r="V176" s="38"/>
      <c r="W176" s="172">
        <f>V176*K176</f>
        <v>0</v>
      </c>
      <c r="X176" s="172">
        <v>4.8900000000000002E-3</v>
      </c>
      <c r="Y176" s="172">
        <f>X176*K176</f>
        <v>7.4088390000000004E-2</v>
      </c>
      <c r="Z176" s="172">
        <v>0</v>
      </c>
      <c r="AA176" s="173">
        <f>Z176*K176</f>
        <v>0</v>
      </c>
      <c r="AR176" s="20" t="s">
        <v>240</v>
      </c>
      <c r="AT176" s="20" t="s">
        <v>236</v>
      </c>
      <c r="AU176" s="20" t="s">
        <v>120</v>
      </c>
      <c r="AY176" s="20" t="s">
        <v>235</v>
      </c>
      <c r="BE176" s="108">
        <f>IF(U176="základní",N176,0)</f>
        <v>0</v>
      </c>
      <c r="BF176" s="108">
        <f>IF(U176="snížená",N176,0)</f>
        <v>0</v>
      </c>
      <c r="BG176" s="108">
        <f>IF(U176="zákl. přenesená",N176,0)</f>
        <v>0</v>
      </c>
      <c r="BH176" s="108">
        <f>IF(U176="sníž. přenesená",N176,0)</f>
        <v>0</v>
      </c>
      <c r="BI176" s="108">
        <f>IF(U176="nulová",N176,0)</f>
        <v>0</v>
      </c>
      <c r="BJ176" s="20" t="s">
        <v>26</v>
      </c>
      <c r="BK176" s="108">
        <f>ROUND(L176*K176,2)</f>
        <v>0</v>
      </c>
      <c r="BL176" s="20" t="s">
        <v>240</v>
      </c>
      <c r="BM176" s="20" t="s">
        <v>300</v>
      </c>
    </row>
    <row r="177" spans="2:65" s="10" customFormat="1" ht="22.5" customHeight="1">
      <c r="B177" s="174"/>
      <c r="C177" s="175"/>
      <c r="D177" s="175"/>
      <c r="E177" s="176" t="s">
        <v>35</v>
      </c>
      <c r="F177" s="274" t="s">
        <v>242</v>
      </c>
      <c r="G177" s="275"/>
      <c r="H177" s="275"/>
      <c r="I177" s="275"/>
      <c r="J177" s="175"/>
      <c r="K177" s="177" t="s">
        <v>35</v>
      </c>
      <c r="L177" s="175"/>
      <c r="M177" s="175"/>
      <c r="N177" s="175"/>
      <c r="O177" s="175"/>
      <c r="P177" s="175"/>
      <c r="Q177" s="175"/>
      <c r="R177" s="178"/>
      <c r="T177" s="179"/>
      <c r="U177" s="175"/>
      <c r="V177" s="175"/>
      <c r="W177" s="175"/>
      <c r="X177" s="175"/>
      <c r="Y177" s="175"/>
      <c r="Z177" s="175"/>
      <c r="AA177" s="180"/>
      <c r="AT177" s="181" t="s">
        <v>243</v>
      </c>
      <c r="AU177" s="181" t="s">
        <v>120</v>
      </c>
      <c r="AV177" s="10" t="s">
        <v>26</v>
      </c>
      <c r="AW177" s="10" t="s">
        <v>42</v>
      </c>
      <c r="AX177" s="10" t="s">
        <v>86</v>
      </c>
      <c r="AY177" s="181" t="s">
        <v>235</v>
      </c>
    </row>
    <row r="178" spans="2:65" s="11" customFormat="1" ht="22.5" customHeight="1">
      <c r="B178" s="182"/>
      <c r="C178" s="183"/>
      <c r="D178" s="183"/>
      <c r="E178" s="184" t="s">
        <v>35</v>
      </c>
      <c r="F178" s="276" t="s">
        <v>301</v>
      </c>
      <c r="G178" s="277"/>
      <c r="H178" s="277"/>
      <c r="I178" s="277"/>
      <c r="J178" s="183"/>
      <c r="K178" s="185">
        <v>4.66</v>
      </c>
      <c r="L178" s="183"/>
      <c r="M178" s="183"/>
      <c r="N178" s="183"/>
      <c r="O178" s="183"/>
      <c r="P178" s="183"/>
      <c r="Q178" s="183"/>
      <c r="R178" s="186"/>
      <c r="T178" s="187"/>
      <c r="U178" s="183"/>
      <c r="V178" s="183"/>
      <c r="W178" s="183"/>
      <c r="X178" s="183"/>
      <c r="Y178" s="183"/>
      <c r="Z178" s="183"/>
      <c r="AA178" s="188"/>
      <c r="AT178" s="189" t="s">
        <v>243</v>
      </c>
      <c r="AU178" s="189" t="s">
        <v>120</v>
      </c>
      <c r="AV178" s="11" t="s">
        <v>120</v>
      </c>
      <c r="AW178" s="11" t="s">
        <v>42</v>
      </c>
      <c r="AX178" s="11" t="s">
        <v>86</v>
      </c>
      <c r="AY178" s="189" t="s">
        <v>235</v>
      </c>
    </row>
    <row r="179" spans="2:65" s="11" customFormat="1" ht="22.5" customHeight="1">
      <c r="B179" s="182"/>
      <c r="C179" s="183"/>
      <c r="D179" s="183"/>
      <c r="E179" s="184" t="s">
        <v>35</v>
      </c>
      <c r="F179" s="276" t="s">
        <v>302</v>
      </c>
      <c r="G179" s="277"/>
      <c r="H179" s="277"/>
      <c r="I179" s="277"/>
      <c r="J179" s="183"/>
      <c r="K179" s="185">
        <v>10.491</v>
      </c>
      <c r="L179" s="183"/>
      <c r="M179" s="183"/>
      <c r="N179" s="183"/>
      <c r="O179" s="183"/>
      <c r="P179" s="183"/>
      <c r="Q179" s="183"/>
      <c r="R179" s="186"/>
      <c r="T179" s="187"/>
      <c r="U179" s="183"/>
      <c r="V179" s="183"/>
      <c r="W179" s="183"/>
      <c r="X179" s="183"/>
      <c r="Y179" s="183"/>
      <c r="Z179" s="183"/>
      <c r="AA179" s="188"/>
      <c r="AT179" s="189" t="s">
        <v>243</v>
      </c>
      <c r="AU179" s="189" t="s">
        <v>120</v>
      </c>
      <c r="AV179" s="11" t="s">
        <v>120</v>
      </c>
      <c r="AW179" s="11" t="s">
        <v>42</v>
      </c>
      <c r="AX179" s="11" t="s">
        <v>86</v>
      </c>
      <c r="AY179" s="189" t="s">
        <v>235</v>
      </c>
    </row>
    <row r="180" spans="2:65" s="12" customFormat="1" ht="22.5" customHeight="1">
      <c r="B180" s="190"/>
      <c r="C180" s="191"/>
      <c r="D180" s="191"/>
      <c r="E180" s="192" t="s">
        <v>303</v>
      </c>
      <c r="F180" s="278" t="s">
        <v>246</v>
      </c>
      <c r="G180" s="279"/>
      <c r="H180" s="279"/>
      <c r="I180" s="279"/>
      <c r="J180" s="191"/>
      <c r="K180" s="193">
        <v>15.151</v>
      </c>
      <c r="L180" s="191"/>
      <c r="M180" s="191"/>
      <c r="N180" s="191"/>
      <c r="O180" s="191"/>
      <c r="P180" s="191"/>
      <c r="Q180" s="191"/>
      <c r="R180" s="194"/>
      <c r="T180" s="195"/>
      <c r="U180" s="191"/>
      <c r="V180" s="191"/>
      <c r="W180" s="191"/>
      <c r="X180" s="191"/>
      <c r="Y180" s="191"/>
      <c r="Z180" s="191"/>
      <c r="AA180" s="196"/>
      <c r="AT180" s="197" t="s">
        <v>243</v>
      </c>
      <c r="AU180" s="197" t="s">
        <v>120</v>
      </c>
      <c r="AV180" s="12" t="s">
        <v>240</v>
      </c>
      <c r="AW180" s="12" t="s">
        <v>42</v>
      </c>
      <c r="AX180" s="12" t="s">
        <v>26</v>
      </c>
      <c r="AY180" s="197" t="s">
        <v>235</v>
      </c>
    </row>
    <row r="181" spans="2:65" s="1" customFormat="1" ht="31.5" customHeight="1">
      <c r="B181" s="37"/>
      <c r="C181" s="167" t="s">
        <v>304</v>
      </c>
      <c r="D181" s="167" t="s">
        <v>236</v>
      </c>
      <c r="E181" s="168" t="s">
        <v>305</v>
      </c>
      <c r="F181" s="270" t="s">
        <v>306</v>
      </c>
      <c r="G181" s="270"/>
      <c r="H181" s="270"/>
      <c r="I181" s="270"/>
      <c r="J181" s="169" t="s">
        <v>259</v>
      </c>
      <c r="K181" s="170">
        <v>12.005000000000001</v>
      </c>
      <c r="L181" s="271">
        <v>0</v>
      </c>
      <c r="M181" s="272"/>
      <c r="N181" s="273">
        <f>ROUND(L181*K181,2)</f>
        <v>0</v>
      </c>
      <c r="O181" s="273"/>
      <c r="P181" s="273"/>
      <c r="Q181" s="273"/>
      <c r="R181" s="39"/>
      <c r="T181" s="171" t="s">
        <v>35</v>
      </c>
      <c r="U181" s="46" t="s">
        <v>51</v>
      </c>
      <c r="V181" s="38"/>
      <c r="W181" s="172">
        <f>V181*K181</f>
        <v>0</v>
      </c>
      <c r="X181" s="172">
        <v>1.575E-2</v>
      </c>
      <c r="Y181" s="172">
        <f>X181*K181</f>
        <v>0.18907875000000002</v>
      </c>
      <c r="Z181" s="172">
        <v>0</v>
      </c>
      <c r="AA181" s="173">
        <f>Z181*K181</f>
        <v>0</v>
      </c>
      <c r="AR181" s="20" t="s">
        <v>240</v>
      </c>
      <c r="AT181" s="20" t="s">
        <v>236</v>
      </c>
      <c r="AU181" s="20" t="s">
        <v>120</v>
      </c>
      <c r="AY181" s="20" t="s">
        <v>235</v>
      </c>
      <c r="BE181" s="108">
        <f>IF(U181="základní",N181,0)</f>
        <v>0</v>
      </c>
      <c r="BF181" s="108">
        <f>IF(U181="snížená",N181,0)</f>
        <v>0</v>
      </c>
      <c r="BG181" s="108">
        <f>IF(U181="zákl. přenesená",N181,0)</f>
        <v>0</v>
      </c>
      <c r="BH181" s="108">
        <f>IF(U181="sníž. přenesená",N181,0)</f>
        <v>0</v>
      </c>
      <c r="BI181" s="108">
        <f>IF(U181="nulová",N181,0)</f>
        <v>0</v>
      </c>
      <c r="BJ181" s="20" t="s">
        <v>26</v>
      </c>
      <c r="BK181" s="108">
        <f>ROUND(L181*K181,2)</f>
        <v>0</v>
      </c>
      <c r="BL181" s="20" t="s">
        <v>240</v>
      </c>
      <c r="BM181" s="20" t="s">
        <v>307</v>
      </c>
    </row>
    <row r="182" spans="2:65" s="10" customFormat="1" ht="22.5" customHeight="1">
      <c r="B182" s="174"/>
      <c r="C182" s="175"/>
      <c r="D182" s="175"/>
      <c r="E182" s="176" t="s">
        <v>35</v>
      </c>
      <c r="F182" s="274" t="s">
        <v>242</v>
      </c>
      <c r="G182" s="275"/>
      <c r="H182" s="275"/>
      <c r="I182" s="275"/>
      <c r="J182" s="175"/>
      <c r="K182" s="177" t="s">
        <v>35</v>
      </c>
      <c r="L182" s="175"/>
      <c r="M182" s="175"/>
      <c r="N182" s="175"/>
      <c r="O182" s="175"/>
      <c r="P182" s="175"/>
      <c r="Q182" s="175"/>
      <c r="R182" s="178"/>
      <c r="T182" s="179"/>
      <c r="U182" s="175"/>
      <c r="V182" s="175"/>
      <c r="W182" s="175"/>
      <c r="X182" s="175"/>
      <c r="Y182" s="175"/>
      <c r="Z182" s="175"/>
      <c r="AA182" s="180"/>
      <c r="AT182" s="181" t="s">
        <v>243</v>
      </c>
      <c r="AU182" s="181" t="s">
        <v>120</v>
      </c>
      <c r="AV182" s="10" t="s">
        <v>26</v>
      </c>
      <c r="AW182" s="10" t="s">
        <v>42</v>
      </c>
      <c r="AX182" s="10" t="s">
        <v>86</v>
      </c>
      <c r="AY182" s="181" t="s">
        <v>235</v>
      </c>
    </row>
    <row r="183" spans="2:65" s="11" customFormat="1" ht="31.5" customHeight="1">
      <c r="B183" s="182"/>
      <c r="C183" s="183"/>
      <c r="D183" s="183"/>
      <c r="E183" s="184" t="s">
        <v>35</v>
      </c>
      <c r="F183" s="276" t="s">
        <v>308</v>
      </c>
      <c r="G183" s="277"/>
      <c r="H183" s="277"/>
      <c r="I183" s="277"/>
      <c r="J183" s="183"/>
      <c r="K183" s="185">
        <v>12.005000000000001</v>
      </c>
      <c r="L183" s="183"/>
      <c r="M183" s="183"/>
      <c r="N183" s="183"/>
      <c r="O183" s="183"/>
      <c r="P183" s="183"/>
      <c r="Q183" s="183"/>
      <c r="R183" s="186"/>
      <c r="T183" s="187"/>
      <c r="U183" s="183"/>
      <c r="V183" s="183"/>
      <c r="W183" s="183"/>
      <c r="X183" s="183"/>
      <c r="Y183" s="183"/>
      <c r="Z183" s="183"/>
      <c r="AA183" s="188"/>
      <c r="AT183" s="189" t="s">
        <v>243</v>
      </c>
      <c r="AU183" s="189" t="s">
        <v>120</v>
      </c>
      <c r="AV183" s="11" t="s">
        <v>120</v>
      </c>
      <c r="AW183" s="11" t="s">
        <v>42</v>
      </c>
      <c r="AX183" s="11" t="s">
        <v>86</v>
      </c>
      <c r="AY183" s="189" t="s">
        <v>235</v>
      </c>
    </row>
    <row r="184" spans="2:65" s="12" customFormat="1" ht="22.5" customHeight="1">
      <c r="B184" s="190"/>
      <c r="C184" s="191"/>
      <c r="D184" s="191"/>
      <c r="E184" s="192" t="s">
        <v>155</v>
      </c>
      <c r="F184" s="278" t="s">
        <v>246</v>
      </c>
      <c r="G184" s="279"/>
      <c r="H184" s="279"/>
      <c r="I184" s="279"/>
      <c r="J184" s="191"/>
      <c r="K184" s="193">
        <v>12.005000000000001</v>
      </c>
      <c r="L184" s="191"/>
      <c r="M184" s="191"/>
      <c r="N184" s="191"/>
      <c r="O184" s="191"/>
      <c r="P184" s="191"/>
      <c r="Q184" s="191"/>
      <c r="R184" s="194"/>
      <c r="T184" s="195"/>
      <c r="U184" s="191"/>
      <c r="V184" s="191"/>
      <c r="W184" s="191"/>
      <c r="X184" s="191"/>
      <c r="Y184" s="191"/>
      <c r="Z184" s="191"/>
      <c r="AA184" s="196"/>
      <c r="AT184" s="197" t="s">
        <v>243</v>
      </c>
      <c r="AU184" s="197" t="s">
        <v>120</v>
      </c>
      <c r="AV184" s="12" t="s">
        <v>240</v>
      </c>
      <c r="AW184" s="12" t="s">
        <v>42</v>
      </c>
      <c r="AX184" s="12" t="s">
        <v>26</v>
      </c>
      <c r="AY184" s="197" t="s">
        <v>235</v>
      </c>
    </row>
    <row r="185" spans="2:65" s="1" customFormat="1" ht="31.5" customHeight="1">
      <c r="B185" s="37"/>
      <c r="C185" s="167" t="s">
        <v>309</v>
      </c>
      <c r="D185" s="167" t="s">
        <v>236</v>
      </c>
      <c r="E185" s="168" t="s">
        <v>310</v>
      </c>
      <c r="F185" s="270" t="s">
        <v>311</v>
      </c>
      <c r="G185" s="270"/>
      <c r="H185" s="270"/>
      <c r="I185" s="270"/>
      <c r="J185" s="169" t="s">
        <v>259</v>
      </c>
      <c r="K185" s="170">
        <v>25.931000000000001</v>
      </c>
      <c r="L185" s="271">
        <v>0</v>
      </c>
      <c r="M185" s="272"/>
      <c r="N185" s="273">
        <f>ROUND(L185*K185,2)</f>
        <v>0</v>
      </c>
      <c r="O185" s="273"/>
      <c r="P185" s="273"/>
      <c r="Q185" s="273"/>
      <c r="R185" s="39"/>
      <c r="T185" s="171" t="s">
        <v>35</v>
      </c>
      <c r="U185" s="46" t="s">
        <v>51</v>
      </c>
      <c r="V185" s="38"/>
      <c r="W185" s="172">
        <f>V185*K185</f>
        <v>0</v>
      </c>
      <c r="X185" s="172">
        <v>1.8380000000000001E-2</v>
      </c>
      <c r="Y185" s="172">
        <f>X185*K185</f>
        <v>0.47661178000000004</v>
      </c>
      <c r="Z185" s="172">
        <v>0</v>
      </c>
      <c r="AA185" s="173">
        <f>Z185*K185</f>
        <v>0</v>
      </c>
      <c r="AR185" s="20" t="s">
        <v>240</v>
      </c>
      <c r="AT185" s="20" t="s">
        <v>236</v>
      </c>
      <c r="AU185" s="20" t="s">
        <v>120</v>
      </c>
      <c r="AY185" s="20" t="s">
        <v>235</v>
      </c>
      <c r="BE185" s="108">
        <f>IF(U185="základní",N185,0)</f>
        <v>0</v>
      </c>
      <c r="BF185" s="108">
        <f>IF(U185="snížená",N185,0)</f>
        <v>0</v>
      </c>
      <c r="BG185" s="108">
        <f>IF(U185="zákl. přenesená",N185,0)</f>
        <v>0</v>
      </c>
      <c r="BH185" s="108">
        <f>IF(U185="sníž. přenesená",N185,0)</f>
        <v>0</v>
      </c>
      <c r="BI185" s="108">
        <f>IF(U185="nulová",N185,0)</f>
        <v>0</v>
      </c>
      <c r="BJ185" s="20" t="s">
        <v>26</v>
      </c>
      <c r="BK185" s="108">
        <f>ROUND(L185*K185,2)</f>
        <v>0</v>
      </c>
      <c r="BL185" s="20" t="s">
        <v>240</v>
      </c>
      <c r="BM185" s="20" t="s">
        <v>312</v>
      </c>
    </row>
    <row r="186" spans="2:65" s="10" customFormat="1" ht="22.5" customHeight="1">
      <c r="B186" s="174"/>
      <c r="C186" s="175"/>
      <c r="D186" s="175"/>
      <c r="E186" s="176" t="s">
        <v>35</v>
      </c>
      <c r="F186" s="274" t="s">
        <v>242</v>
      </c>
      <c r="G186" s="275"/>
      <c r="H186" s="275"/>
      <c r="I186" s="275"/>
      <c r="J186" s="175"/>
      <c r="K186" s="177" t="s">
        <v>35</v>
      </c>
      <c r="L186" s="175"/>
      <c r="M186" s="175"/>
      <c r="N186" s="175"/>
      <c r="O186" s="175"/>
      <c r="P186" s="175"/>
      <c r="Q186" s="175"/>
      <c r="R186" s="178"/>
      <c r="T186" s="179"/>
      <c r="U186" s="175"/>
      <c r="V186" s="175"/>
      <c r="W186" s="175"/>
      <c r="X186" s="175"/>
      <c r="Y186" s="175"/>
      <c r="Z186" s="175"/>
      <c r="AA186" s="180"/>
      <c r="AT186" s="181" t="s">
        <v>243</v>
      </c>
      <c r="AU186" s="181" t="s">
        <v>120</v>
      </c>
      <c r="AV186" s="10" t="s">
        <v>26</v>
      </c>
      <c r="AW186" s="10" t="s">
        <v>42</v>
      </c>
      <c r="AX186" s="10" t="s">
        <v>86</v>
      </c>
      <c r="AY186" s="181" t="s">
        <v>235</v>
      </c>
    </row>
    <row r="187" spans="2:65" s="11" customFormat="1" ht="22.5" customHeight="1">
      <c r="B187" s="182"/>
      <c r="C187" s="183"/>
      <c r="D187" s="183"/>
      <c r="E187" s="184" t="s">
        <v>35</v>
      </c>
      <c r="F187" s="276" t="s">
        <v>313</v>
      </c>
      <c r="G187" s="277"/>
      <c r="H187" s="277"/>
      <c r="I187" s="277"/>
      <c r="J187" s="183"/>
      <c r="K187" s="185">
        <v>31.797000000000001</v>
      </c>
      <c r="L187" s="183"/>
      <c r="M187" s="183"/>
      <c r="N187" s="183"/>
      <c r="O187" s="183"/>
      <c r="P187" s="183"/>
      <c r="Q187" s="183"/>
      <c r="R187" s="186"/>
      <c r="T187" s="187"/>
      <c r="U187" s="183"/>
      <c r="V187" s="183"/>
      <c r="W187" s="183"/>
      <c r="X187" s="183"/>
      <c r="Y187" s="183"/>
      <c r="Z187" s="183"/>
      <c r="AA187" s="188"/>
      <c r="AT187" s="189" t="s">
        <v>243</v>
      </c>
      <c r="AU187" s="189" t="s">
        <v>120</v>
      </c>
      <c r="AV187" s="11" t="s">
        <v>120</v>
      </c>
      <c r="AW187" s="11" t="s">
        <v>42</v>
      </c>
      <c r="AX187" s="11" t="s">
        <v>86</v>
      </c>
      <c r="AY187" s="189" t="s">
        <v>235</v>
      </c>
    </row>
    <row r="188" spans="2:65" s="11" customFormat="1" ht="22.5" customHeight="1">
      <c r="B188" s="182"/>
      <c r="C188" s="183"/>
      <c r="D188" s="183"/>
      <c r="E188" s="184" t="s">
        <v>35</v>
      </c>
      <c r="F188" s="276" t="s">
        <v>314</v>
      </c>
      <c r="G188" s="277"/>
      <c r="H188" s="277"/>
      <c r="I188" s="277"/>
      <c r="J188" s="183"/>
      <c r="K188" s="185">
        <v>-12.005000000000001</v>
      </c>
      <c r="L188" s="183"/>
      <c r="M188" s="183"/>
      <c r="N188" s="183"/>
      <c r="O188" s="183"/>
      <c r="P188" s="183"/>
      <c r="Q188" s="183"/>
      <c r="R188" s="186"/>
      <c r="T188" s="187"/>
      <c r="U188" s="183"/>
      <c r="V188" s="183"/>
      <c r="W188" s="183"/>
      <c r="X188" s="183"/>
      <c r="Y188" s="183"/>
      <c r="Z188" s="183"/>
      <c r="AA188" s="188"/>
      <c r="AT188" s="189" t="s">
        <v>243</v>
      </c>
      <c r="AU188" s="189" t="s">
        <v>120</v>
      </c>
      <c r="AV188" s="11" t="s">
        <v>120</v>
      </c>
      <c r="AW188" s="11" t="s">
        <v>42</v>
      </c>
      <c r="AX188" s="11" t="s">
        <v>86</v>
      </c>
      <c r="AY188" s="189" t="s">
        <v>235</v>
      </c>
    </row>
    <row r="189" spans="2:65" s="11" customFormat="1" ht="22.5" customHeight="1">
      <c r="B189" s="182"/>
      <c r="C189" s="183"/>
      <c r="D189" s="183"/>
      <c r="E189" s="184" t="s">
        <v>35</v>
      </c>
      <c r="F189" s="276" t="s">
        <v>315</v>
      </c>
      <c r="G189" s="277"/>
      <c r="H189" s="277"/>
      <c r="I189" s="277"/>
      <c r="J189" s="183"/>
      <c r="K189" s="185">
        <v>6.1390000000000002</v>
      </c>
      <c r="L189" s="183"/>
      <c r="M189" s="183"/>
      <c r="N189" s="183"/>
      <c r="O189" s="183"/>
      <c r="P189" s="183"/>
      <c r="Q189" s="183"/>
      <c r="R189" s="186"/>
      <c r="T189" s="187"/>
      <c r="U189" s="183"/>
      <c r="V189" s="183"/>
      <c r="W189" s="183"/>
      <c r="X189" s="183"/>
      <c r="Y189" s="183"/>
      <c r="Z189" s="183"/>
      <c r="AA189" s="188"/>
      <c r="AT189" s="189" t="s">
        <v>243</v>
      </c>
      <c r="AU189" s="189" t="s">
        <v>120</v>
      </c>
      <c r="AV189" s="11" t="s">
        <v>120</v>
      </c>
      <c r="AW189" s="11" t="s">
        <v>42</v>
      </c>
      <c r="AX189" s="11" t="s">
        <v>86</v>
      </c>
      <c r="AY189" s="189" t="s">
        <v>235</v>
      </c>
    </row>
    <row r="190" spans="2:65" s="12" customFormat="1" ht="22.5" customHeight="1">
      <c r="B190" s="190"/>
      <c r="C190" s="191"/>
      <c r="D190" s="191"/>
      <c r="E190" s="192" t="s">
        <v>149</v>
      </c>
      <c r="F190" s="278" t="s">
        <v>246</v>
      </c>
      <c r="G190" s="279"/>
      <c r="H190" s="279"/>
      <c r="I190" s="279"/>
      <c r="J190" s="191"/>
      <c r="K190" s="193">
        <v>25.931000000000001</v>
      </c>
      <c r="L190" s="191"/>
      <c r="M190" s="191"/>
      <c r="N190" s="191"/>
      <c r="O190" s="191"/>
      <c r="P190" s="191"/>
      <c r="Q190" s="191"/>
      <c r="R190" s="194"/>
      <c r="T190" s="195"/>
      <c r="U190" s="191"/>
      <c r="V190" s="191"/>
      <c r="W190" s="191"/>
      <c r="X190" s="191"/>
      <c r="Y190" s="191"/>
      <c r="Z190" s="191"/>
      <c r="AA190" s="196"/>
      <c r="AT190" s="197" t="s">
        <v>243</v>
      </c>
      <c r="AU190" s="197" t="s">
        <v>120</v>
      </c>
      <c r="AV190" s="12" t="s">
        <v>240</v>
      </c>
      <c r="AW190" s="12" t="s">
        <v>42</v>
      </c>
      <c r="AX190" s="12" t="s">
        <v>26</v>
      </c>
      <c r="AY190" s="197" t="s">
        <v>235</v>
      </c>
    </row>
    <row r="191" spans="2:65" s="1" customFormat="1" ht="31.5" customHeight="1">
      <c r="B191" s="37"/>
      <c r="C191" s="167" t="s">
        <v>11</v>
      </c>
      <c r="D191" s="167" t="s">
        <v>236</v>
      </c>
      <c r="E191" s="168" t="s">
        <v>316</v>
      </c>
      <c r="F191" s="270" t="s">
        <v>317</v>
      </c>
      <c r="G191" s="270"/>
      <c r="H191" s="270"/>
      <c r="I191" s="270"/>
      <c r="J191" s="169" t="s">
        <v>259</v>
      </c>
      <c r="K191" s="170">
        <v>3.7</v>
      </c>
      <c r="L191" s="271">
        <v>0</v>
      </c>
      <c r="M191" s="272"/>
      <c r="N191" s="273">
        <f>ROUND(L191*K191,2)</f>
        <v>0</v>
      </c>
      <c r="O191" s="273"/>
      <c r="P191" s="273"/>
      <c r="Q191" s="273"/>
      <c r="R191" s="39"/>
      <c r="T191" s="171" t="s">
        <v>35</v>
      </c>
      <c r="U191" s="46" t="s">
        <v>51</v>
      </c>
      <c r="V191" s="38"/>
      <c r="W191" s="172">
        <f>V191*K191</f>
        <v>0</v>
      </c>
      <c r="X191" s="172">
        <v>3.3579999999999999E-2</v>
      </c>
      <c r="Y191" s="172">
        <f>X191*K191</f>
        <v>0.124246</v>
      </c>
      <c r="Z191" s="172">
        <v>0</v>
      </c>
      <c r="AA191" s="173">
        <f>Z191*K191</f>
        <v>0</v>
      </c>
      <c r="AR191" s="20" t="s">
        <v>240</v>
      </c>
      <c r="AT191" s="20" t="s">
        <v>236</v>
      </c>
      <c r="AU191" s="20" t="s">
        <v>120</v>
      </c>
      <c r="AY191" s="20" t="s">
        <v>235</v>
      </c>
      <c r="BE191" s="108">
        <f>IF(U191="základní",N191,0)</f>
        <v>0</v>
      </c>
      <c r="BF191" s="108">
        <f>IF(U191="snížená",N191,0)</f>
        <v>0</v>
      </c>
      <c r="BG191" s="108">
        <f>IF(U191="zákl. přenesená",N191,0)</f>
        <v>0</v>
      </c>
      <c r="BH191" s="108">
        <f>IF(U191="sníž. přenesená",N191,0)</f>
        <v>0</v>
      </c>
      <c r="BI191" s="108">
        <f>IF(U191="nulová",N191,0)</f>
        <v>0</v>
      </c>
      <c r="BJ191" s="20" t="s">
        <v>26</v>
      </c>
      <c r="BK191" s="108">
        <f>ROUND(L191*K191,2)</f>
        <v>0</v>
      </c>
      <c r="BL191" s="20" t="s">
        <v>240</v>
      </c>
      <c r="BM191" s="20" t="s">
        <v>318</v>
      </c>
    </row>
    <row r="192" spans="2:65" s="10" customFormat="1" ht="22.5" customHeight="1">
      <c r="B192" s="174"/>
      <c r="C192" s="175"/>
      <c r="D192" s="175"/>
      <c r="E192" s="176" t="s">
        <v>35</v>
      </c>
      <c r="F192" s="274" t="s">
        <v>242</v>
      </c>
      <c r="G192" s="275"/>
      <c r="H192" s="275"/>
      <c r="I192" s="275"/>
      <c r="J192" s="175"/>
      <c r="K192" s="177" t="s">
        <v>35</v>
      </c>
      <c r="L192" s="175"/>
      <c r="M192" s="175"/>
      <c r="N192" s="175"/>
      <c r="O192" s="175"/>
      <c r="P192" s="175"/>
      <c r="Q192" s="175"/>
      <c r="R192" s="178"/>
      <c r="T192" s="179"/>
      <c r="U192" s="175"/>
      <c r="V192" s="175"/>
      <c r="W192" s="175"/>
      <c r="X192" s="175"/>
      <c r="Y192" s="175"/>
      <c r="Z192" s="175"/>
      <c r="AA192" s="180"/>
      <c r="AT192" s="181" t="s">
        <v>243</v>
      </c>
      <c r="AU192" s="181" t="s">
        <v>120</v>
      </c>
      <c r="AV192" s="10" t="s">
        <v>26</v>
      </c>
      <c r="AW192" s="10" t="s">
        <v>42</v>
      </c>
      <c r="AX192" s="10" t="s">
        <v>86</v>
      </c>
      <c r="AY192" s="181" t="s">
        <v>235</v>
      </c>
    </row>
    <row r="193" spans="2:65" s="11" customFormat="1" ht="22.5" customHeight="1">
      <c r="B193" s="182"/>
      <c r="C193" s="183"/>
      <c r="D193" s="183"/>
      <c r="E193" s="184" t="s">
        <v>319</v>
      </c>
      <c r="F193" s="276" t="s">
        <v>320</v>
      </c>
      <c r="G193" s="277"/>
      <c r="H193" s="277"/>
      <c r="I193" s="277"/>
      <c r="J193" s="183"/>
      <c r="K193" s="185">
        <v>3.7</v>
      </c>
      <c r="L193" s="183"/>
      <c r="M193" s="183"/>
      <c r="N193" s="183"/>
      <c r="O193" s="183"/>
      <c r="P193" s="183"/>
      <c r="Q193" s="183"/>
      <c r="R193" s="186"/>
      <c r="T193" s="187"/>
      <c r="U193" s="183"/>
      <c r="V193" s="183"/>
      <c r="W193" s="183"/>
      <c r="X193" s="183"/>
      <c r="Y193" s="183"/>
      <c r="Z193" s="183"/>
      <c r="AA193" s="188"/>
      <c r="AT193" s="189" t="s">
        <v>243</v>
      </c>
      <c r="AU193" s="189" t="s">
        <v>120</v>
      </c>
      <c r="AV193" s="11" t="s">
        <v>120</v>
      </c>
      <c r="AW193" s="11" t="s">
        <v>42</v>
      </c>
      <c r="AX193" s="11" t="s">
        <v>26</v>
      </c>
      <c r="AY193" s="189" t="s">
        <v>235</v>
      </c>
    </row>
    <row r="194" spans="2:65" s="1" customFormat="1" ht="31.5" customHeight="1">
      <c r="B194" s="37"/>
      <c r="C194" s="167" t="s">
        <v>321</v>
      </c>
      <c r="D194" s="167" t="s">
        <v>236</v>
      </c>
      <c r="E194" s="168" t="s">
        <v>322</v>
      </c>
      <c r="F194" s="270" t="s">
        <v>323</v>
      </c>
      <c r="G194" s="270"/>
      <c r="H194" s="270"/>
      <c r="I194" s="270"/>
      <c r="J194" s="169" t="s">
        <v>259</v>
      </c>
      <c r="K194" s="170">
        <v>109.504</v>
      </c>
      <c r="L194" s="271">
        <v>0</v>
      </c>
      <c r="M194" s="272"/>
      <c r="N194" s="273">
        <f>ROUND(L194*K194,2)</f>
        <v>0</v>
      </c>
      <c r="O194" s="273"/>
      <c r="P194" s="273"/>
      <c r="Q194" s="273"/>
      <c r="R194" s="39"/>
      <c r="T194" s="171" t="s">
        <v>35</v>
      </c>
      <c r="U194" s="46" t="s">
        <v>51</v>
      </c>
      <c r="V194" s="38"/>
      <c r="W194" s="172">
        <f>V194*K194</f>
        <v>0</v>
      </c>
      <c r="X194" s="172">
        <v>1.7000000000000001E-2</v>
      </c>
      <c r="Y194" s="172">
        <f>X194*K194</f>
        <v>1.8615680000000001</v>
      </c>
      <c r="Z194" s="172">
        <v>0</v>
      </c>
      <c r="AA194" s="173">
        <f>Z194*K194</f>
        <v>0</v>
      </c>
      <c r="AR194" s="20" t="s">
        <v>240</v>
      </c>
      <c r="AT194" s="20" t="s">
        <v>236</v>
      </c>
      <c r="AU194" s="20" t="s">
        <v>120</v>
      </c>
      <c r="AY194" s="20" t="s">
        <v>235</v>
      </c>
      <c r="BE194" s="108">
        <f>IF(U194="základní",N194,0)</f>
        <v>0</v>
      </c>
      <c r="BF194" s="108">
        <f>IF(U194="snížená",N194,0)</f>
        <v>0</v>
      </c>
      <c r="BG194" s="108">
        <f>IF(U194="zákl. přenesená",N194,0)</f>
        <v>0</v>
      </c>
      <c r="BH194" s="108">
        <f>IF(U194="sníž. přenesená",N194,0)</f>
        <v>0</v>
      </c>
      <c r="BI194" s="108">
        <f>IF(U194="nulová",N194,0)</f>
        <v>0</v>
      </c>
      <c r="BJ194" s="20" t="s">
        <v>26</v>
      </c>
      <c r="BK194" s="108">
        <f>ROUND(L194*K194,2)</f>
        <v>0</v>
      </c>
      <c r="BL194" s="20" t="s">
        <v>240</v>
      </c>
      <c r="BM194" s="20" t="s">
        <v>324</v>
      </c>
    </row>
    <row r="195" spans="2:65" s="11" customFormat="1" ht="22.5" customHeight="1">
      <c r="B195" s="182"/>
      <c r="C195" s="183"/>
      <c r="D195" s="183"/>
      <c r="E195" s="184" t="s">
        <v>35</v>
      </c>
      <c r="F195" s="282" t="s">
        <v>151</v>
      </c>
      <c r="G195" s="283"/>
      <c r="H195" s="283"/>
      <c r="I195" s="283"/>
      <c r="J195" s="183"/>
      <c r="K195" s="185">
        <v>109.504</v>
      </c>
      <c r="L195" s="183"/>
      <c r="M195" s="183"/>
      <c r="N195" s="183"/>
      <c r="O195" s="183"/>
      <c r="P195" s="183"/>
      <c r="Q195" s="183"/>
      <c r="R195" s="186"/>
      <c r="T195" s="187"/>
      <c r="U195" s="183"/>
      <c r="V195" s="183"/>
      <c r="W195" s="183"/>
      <c r="X195" s="183"/>
      <c r="Y195" s="183"/>
      <c r="Z195" s="183"/>
      <c r="AA195" s="188"/>
      <c r="AT195" s="189" t="s">
        <v>243</v>
      </c>
      <c r="AU195" s="189" t="s">
        <v>120</v>
      </c>
      <c r="AV195" s="11" t="s">
        <v>120</v>
      </c>
      <c r="AW195" s="11" t="s">
        <v>42</v>
      </c>
      <c r="AX195" s="11" t="s">
        <v>26</v>
      </c>
      <c r="AY195" s="189" t="s">
        <v>235</v>
      </c>
    </row>
    <row r="196" spans="2:65" s="1" customFormat="1" ht="22.5" customHeight="1">
      <c r="B196" s="37"/>
      <c r="C196" s="167" t="s">
        <v>325</v>
      </c>
      <c r="D196" s="167" t="s">
        <v>236</v>
      </c>
      <c r="E196" s="168" t="s">
        <v>326</v>
      </c>
      <c r="F196" s="270" t="s">
        <v>327</v>
      </c>
      <c r="G196" s="270"/>
      <c r="H196" s="270"/>
      <c r="I196" s="270"/>
      <c r="J196" s="169" t="s">
        <v>259</v>
      </c>
      <c r="K196" s="170">
        <v>0.56000000000000005</v>
      </c>
      <c r="L196" s="271">
        <v>0</v>
      </c>
      <c r="M196" s="272"/>
      <c r="N196" s="273">
        <f>ROUND(L196*K196,2)</f>
        <v>0</v>
      </c>
      <c r="O196" s="273"/>
      <c r="P196" s="273"/>
      <c r="Q196" s="273"/>
      <c r="R196" s="39"/>
      <c r="T196" s="171" t="s">
        <v>35</v>
      </c>
      <c r="U196" s="46" t="s">
        <v>51</v>
      </c>
      <c r="V196" s="38"/>
      <c r="W196" s="172">
        <f>V196*K196</f>
        <v>0</v>
      </c>
      <c r="X196" s="172">
        <v>8.4999999999999995E-4</v>
      </c>
      <c r="Y196" s="172">
        <f>X196*K196</f>
        <v>4.7600000000000002E-4</v>
      </c>
      <c r="Z196" s="172">
        <v>0</v>
      </c>
      <c r="AA196" s="173">
        <f>Z196*K196</f>
        <v>0</v>
      </c>
      <c r="AR196" s="20" t="s">
        <v>240</v>
      </c>
      <c r="AT196" s="20" t="s">
        <v>236</v>
      </c>
      <c r="AU196" s="20" t="s">
        <v>120</v>
      </c>
      <c r="AY196" s="20" t="s">
        <v>235</v>
      </c>
      <c r="BE196" s="108">
        <f>IF(U196="základní",N196,0)</f>
        <v>0</v>
      </c>
      <c r="BF196" s="108">
        <f>IF(U196="snížená",N196,0)</f>
        <v>0</v>
      </c>
      <c r="BG196" s="108">
        <f>IF(U196="zákl. přenesená",N196,0)</f>
        <v>0</v>
      </c>
      <c r="BH196" s="108">
        <f>IF(U196="sníž. přenesená",N196,0)</f>
        <v>0</v>
      </c>
      <c r="BI196" s="108">
        <f>IF(U196="nulová",N196,0)</f>
        <v>0</v>
      </c>
      <c r="BJ196" s="20" t="s">
        <v>26</v>
      </c>
      <c r="BK196" s="108">
        <f>ROUND(L196*K196,2)</f>
        <v>0</v>
      </c>
      <c r="BL196" s="20" t="s">
        <v>240</v>
      </c>
      <c r="BM196" s="20" t="s">
        <v>328</v>
      </c>
    </row>
    <row r="197" spans="2:65" s="10" customFormat="1" ht="22.5" customHeight="1">
      <c r="B197" s="174"/>
      <c r="C197" s="175"/>
      <c r="D197" s="175"/>
      <c r="E197" s="176" t="s">
        <v>35</v>
      </c>
      <c r="F197" s="274" t="s">
        <v>242</v>
      </c>
      <c r="G197" s="275"/>
      <c r="H197" s="275"/>
      <c r="I197" s="275"/>
      <c r="J197" s="175"/>
      <c r="K197" s="177" t="s">
        <v>35</v>
      </c>
      <c r="L197" s="175"/>
      <c r="M197" s="175"/>
      <c r="N197" s="175"/>
      <c r="O197" s="175"/>
      <c r="P197" s="175"/>
      <c r="Q197" s="175"/>
      <c r="R197" s="178"/>
      <c r="T197" s="179"/>
      <c r="U197" s="175"/>
      <c r="V197" s="175"/>
      <c r="W197" s="175"/>
      <c r="X197" s="175"/>
      <c r="Y197" s="175"/>
      <c r="Z197" s="175"/>
      <c r="AA197" s="180"/>
      <c r="AT197" s="181" t="s">
        <v>243</v>
      </c>
      <c r="AU197" s="181" t="s">
        <v>120</v>
      </c>
      <c r="AV197" s="10" t="s">
        <v>26</v>
      </c>
      <c r="AW197" s="10" t="s">
        <v>42</v>
      </c>
      <c r="AX197" s="10" t="s">
        <v>86</v>
      </c>
      <c r="AY197" s="181" t="s">
        <v>235</v>
      </c>
    </row>
    <row r="198" spans="2:65" s="11" customFormat="1" ht="22.5" customHeight="1">
      <c r="B198" s="182"/>
      <c r="C198" s="183"/>
      <c r="D198" s="183"/>
      <c r="E198" s="184" t="s">
        <v>35</v>
      </c>
      <c r="F198" s="276" t="s">
        <v>169</v>
      </c>
      <c r="G198" s="277"/>
      <c r="H198" s="277"/>
      <c r="I198" s="277"/>
      <c r="J198" s="183"/>
      <c r="K198" s="185">
        <v>0.28799999999999998</v>
      </c>
      <c r="L198" s="183"/>
      <c r="M198" s="183"/>
      <c r="N198" s="183"/>
      <c r="O198" s="183"/>
      <c r="P198" s="183"/>
      <c r="Q198" s="183"/>
      <c r="R198" s="186"/>
      <c r="T198" s="187"/>
      <c r="U198" s="183"/>
      <c r="V198" s="183"/>
      <c r="W198" s="183"/>
      <c r="X198" s="183"/>
      <c r="Y198" s="183"/>
      <c r="Z198" s="183"/>
      <c r="AA198" s="188"/>
      <c r="AT198" s="189" t="s">
        <v>243</v>
      </c>
      <c r="AU198" s="189" t="s">
        <v>120</v>
      </c>
      <c r="AV198" s="11" t="s">
        <v>120</v>
      </c>
      <c r="AW198" s="11" t="s">
        <v>42</v>
      </c>
      <c r="AX198" s="11" t="s">
        <v>86</v>
      </c>
      <c r="AY198" s="189" t="s">
        <v>235</v>
      </c>
    </row>
    <row r="199" spans="2:65" s="11" customFormat="1" ht="22.5" customHeight="1">
      <c r="B199" s="182"/>
      <c r="C199" s="183"/>
      <c r="D199" s="183"/>
      <c r="E199" s="184" t="s">
        <v>35</v>
      </c>
      <c r="F199" s="276" t="s">
        <v>329</v>
      </c>
      <c r="G199" s="277"/>
      <c r="H199" s="277"/>
      <c r="I199" s="277"/>
      <c r="J199" s="183"/>
      <c r="K199" s="185">
        <v>0.27200000000000002</v>
      </c>
      <c r="L199" s="183"/>
      <c r="M199" s="183"/>
      <c r="N199" s="183"/>
      <c r="O199" s="183"/>
      <c r="P199" s="183"/>
      <c r="Q199" s="183"/>
      <c r="R199" s="186"/>
      <c r="T199" s="187"/>
      <c r="U199" s="183"/>
      <c r="V199" s="183"/>
      <c r="W199" s="183"/>
      <c r="X199" s="183"/>
      <c r="Y199" s="183"/>
      <c r="Z199" s="183"/>
      <c r="AA199" s="188"/>
      <c r="AT199" s="189" t="s">
        <v>243</v>
      </c>
      <c r="AU199" s="189" t="s">
        <v>120</v>
      </c>
      <c r="AV199" s="11" t="s">
        <v>120</v>
      </c>
      <c r="AW199" s="11" t="s">
        <v>42</v>
      </c>
      <c r="AX199" s="11" t="s">
        <v>86</v>
      </c>
      <c r="AY199" s="189" t="s">
        <v>235</v>
      </c>
    </row>
    <row r="200" spans="2:65" s="12" customFormat="1" ht="22.5" customHeight="1">
      <c r="B200" s="190"/>
      <c r="C200" s="191"/>
      <c r="D200" s="191"/>
      <c r="E200" s="192" t="s">
        <v>35</v>
      </c>
      <c r="F200" s="278" t="s">
        <v>246</v>
      </c>
      <c r="G200" s="279"/>
      <c r="H200" s="279"/>
      <c r="I200" s="279"/>
      <c r="J200" s="191"/>
      <c r="K200" s="193">
        <v>0.56000000000000005</v>
      </c>
      <c r="L200" s="191"/>
      <c r="M200" s="191"/>
      <c r="N200" s="191"/>
      <c r="O200" s="191"/>
      <c r="P200" s="191"/>
      <c r="Q200" s="191"/>
      <c r="R200" s="194"/>
      <c r="T200" s="195"/>
      <c r="U200" s="191"/>
      <c r="V200" s="191"/>
      <c r="W200" s="191"/>
      <c r="X200" s="191"/>
      <c r="Y200" s="191"/>
      <c r="Z200" s="191"/>
      <c r="AA200" s="196"/>
      <c r="AT200" s="197" t="s">
        <v>243</v>
      </c>
      <c r="AU200" s="197" t="s">
        <v>120</v>
      </c>
      <c r="AV200" s="12" t="s">
        <v>240</v>
      </c>
      <c r="AW200" s="12" t="s">
        <v>42</v>
      </c>
      <c r="AX200" s="12" t="s">
        <v>26</v>
      </c>
      <c r="AY200" s="197" t="s">
        <v>235</v>
      </c>
    </row>
    <row r="201" spans="2:65" s="1" customFormat="1" ht="31.5" customHeight="1">
      <c r="B201" s="37"/>
      <c r="C201" s="167" t="s">
        <v>330</v>
      </c>
      <c r="D201" s="167" t="s">
        <v>236</v>
      </c>
      <c r="E201" s="168" t="s">
        <v>331</v>
      </c>
      <c r="F201" s="270" t="s">
        <v>332</v>
      </c>
      <c r="G201" s="270"/>
      <c r="H201" s="270"/>
      <c r="I201" s="270"/>
      <c r="J201" s="169" t="s">
        <v>259</v>
      </c>
      <c r="K201" s="170">
        <v>4.66</v>
      </c>
      <c r="L201" s="271">
        <v>0</v>
      </c>
      <c r="M201" s="272"/>
      <c r="N201" s="273">
        <f>ROUND(L201*K201,2)</f>
        <v>0</v>
      </c>
      <c r="O201" s="273"/>
      <c r="P201" s="273"/>
      <c r="Q201" s="273"/>
      <c r="R201" s="39"/>
      <c r="T201" s="171" t="s">
        <v>35</v>
      </c>
      <c r="U201" s="46" t="s">
        <v>51</v>
      </c>
      <c r="V201" s="38"/>
      <c r="W201" s="172">
        <f>V201*K201</f>
        <v>0</v>
      </c>
      <c r="X201" s="172">
        <v>4.8900000000000002E-3</v>
      </c>
      <c r="Y201" s="172">
        <f>X201*K201</f>
        <v>2.2787400000000003E-2</v>
      </c>
      <c r="Z201" s="172">
        <v>0</v>
      </c>
      <c r="AA201" s="173">
        <f>Z201*K201</f>
        <v>0</v>
      </c>
      <c r="AR201" s="20" t="s">
        <v>240</v>
      </c>
      <c r="AT201" s="20" t="s">
        <v>236</v>
      </c>
      <c r="AU201" s="20" t="s">
        <v>120</v>
      </c>
      <c r="AY201" s="20" t="s">
        <v>235</v>
      </c>
      <c r="BE201" s="108">
        <f>IF(U201="základní",N201,0)</f>
        <v>0</v>
      </c>
      <c r="BF201" s="108">
        <f>IF(U201="snížená",N201,0)</f>
        <v>0</v>
      </c>
      <c r="BG201" s="108">
        <f>IF(U201="zákl. přenesená",N201,0)</f>
        <v>0</v>
      </c>
      <c r="BH201" s="108">
        <f>IF(U201="sníž. přenesená",N201,0)</f>
        <v>0</v>
      </c>
      <c r="BI201" s="108">
        <f>IF(U201="nulová",N201,0)</f>
        <v>0</v>
      </c>
      <c r="BJ201" s="20" t="s">
        <v>26</v>
      </c>
      <c r="BK201" s="108">
        <f>ROUND(L201*K201,2)</f>
        <v>0</v>
      </c>
      <c r="BL201" s="20" t="s">
        <v>240</v>
      </c>
      <c r="BM201" s="20" t="s">
        <v>333</v>
      </c>
    </row>
    <row r="202" spans="2:65" s="10" customFormat="1" ht="22.5" customHeight="1">
      <c r="B202" s="174"/>
      <c r="C202" s="175"/>
      <c r="D202" s="175"/>
      <c r="E202" s="176" t="s">
        <v>35</v>
      </c>
      <c r="F202" s="274" t="s">
        <v>242</v>
      </c>
      <c r="G202" s="275"/>
      <c r="H202" s="275"/>
      <c r="I202" s="275"/>
      <c r="J202" s="175"/>
      <c r="K202" s="177" t="s">
        <v>35</v>
      </c>
      <c r="L202" s="175"/>
      <c r="M202" s="175"/>
      <c r="N202" s="175"/>
      <c r="O202" s="175"/>
      <c r="P202" s="175"/>
      <c r="Q202" s="175"/>
      <c r="R202" s="178"/>
      <c r="T202" s="179"/>
      <c r="U202" s="175"/>
      <c r="V202" s="175"/>
      <c r="W202" s="175"/>
      <c r="X202" s="175"/>
      <c r="Y202" s="175"/>
      <c r="Z202" s="175"/>
      <c r="AA202" s="180"/>
      <c r="AT202" s="181" t="s">
        <v>243</v>
      </c>
      <c r="AU202" s="181" t="s">
        <v>120</v>
      </c>
      <c r="AV202" s="10" t="s">
        <v>26</v>
      </c>
      <c r="AW202" s="10" t="s">
        <v>42</v>
      </c>
      <c r="AX202" s="10" t="s">
        <v>86</v>
      </c>
      <c r="AY202" s="181" t="s">
        <v>235</v>
      </c>
    </row>
    <row r="203" spans="2:65" s="11" customFormat="1" ht="22.5" customHeight="1">
      <c r="B203" s="182"/>
      <c r="C203" s="183"/>
      <c r="D203" s="183"/>
      <c r="E203" s="184" t="s">
        <v>153</v>
      </c>
      <c r="F203" s="276" t="s">
        <v>301</v>
      </c>
      <c r="G203" s="277"/>
      <c r="H203" s="277"/>
      <c r="I203" s="277"/>
      <c r="J203" s="183"/>
      <c r="K203" s="185">
        <v>4.66</v>
      </c>
      <c r="L203" s="183"/>
      <c r="M203" s="183"/>
      <c r="N203" s="183"/>
      <c r="O203" s="183"/>
      <c r="P203" s="183"/>
      <c r="Q203" s="183"/>
      <c r="R203" s="186"/>
      <c r="T203" s="187"/>
      <c r="U203" s="183"/>
      <c r="V203" s="183"/>
      <c r="W203" s="183"/>
      <c r="X203" s="183"/>
      <c r="Y203" s="183"/>
      <c r="Z203" s="183"/>
      <c r="AA203" s="188"/>
      <c r="AT203" s="189" t="s">
        <v>243</v>
      </c>
      <c r="AU203" s="189" t="s">
        <v>120</v>
      </c>
      <c r="AV203" s="11" t="s">
        <v>120</v>
      </c>
      <c r="AW203" s="11" t="s">
        <v>42</v>
      </c>
      <c r="AX203" s="11" t="s">
        <v>26</v>
      </c>
      <c r="AY203" s="189" t="s">
        <v>235</v>
      </c>
    </row>
    <row r="204" spans="2:65" s="1" customFormat="1" ht="31.5" customHeight="1">
      <c r="B204" s="37"/>
      <c r="C204" s="167" t="s">
        <v>334</v>
      </c>
      <c r="D204" s="167" t="s">
        <v>236</v>
      </c>
      <c r="E204" s="168" t="s">
        <v>335</v>
      </c>
      <c r="F204" s="270" t="s">
        <v>336</v>
      </c>
      <c r="G204" s="270"/>
      <c r="H204" s="270"/>
      <c r="I204" s="270"/>
      <c r="J204" s="169" t="s">
        <v>337</v>
      </c>
      <c r="K204" s="170">
        <v>10.88</v>
      </c>
      <c r="L204" s="271">
        <v>0</v>
      </c>
      <c r="M204" s="272"/>
      <c r="N204" s="273">
        <f>ROUND(L204*K204,2)</f>
        <v>0</v>
      </c>
      <c r="O204" s="273"/>
      <c r="P204" s="273"/>
      <c r="Q204" s="273"/>
      <c r="R204" s="39"/>
      <c r="T204" s="171" t="s">
        <v>35</v>
      </c>
      <c r="U204" s="46" t="s">
        <v>51</v>
      </c>
      <c r="V204" s="38"/>
      <c r="W204" s="172">
        <f>V204*K204</f>
        <v>0</v>
      </c>
      <c r="X204" s="172">
        <v>0</v>
      </c>
      <c r="Y204" s="172">
        <f>X204*K204</f>
        <v>0</v>
      </c>
      <c r="Z204" s="172">
        <v>0</v>
      </c>
      <c r="AA204" s="173">
        <f>Z204*K204</f>
        <v>0</v>
      </c>
      <c r="AR204" s="20" t="s">
        <v>240</v>
      </c>
      <c r="AT204" s="20" t="s">
        <v>236</v>
      </c>
      <c r="AU204" s="20" t="s">
        <v>120</v>
      </c>
      <c r="AY204" s="20" t="s">
        <v>235</v>
      </c>
      <c r="BE204" s="108">
        <f>IF(U204="základní",N204,0)</f>
        <v>0</v>
      </c>
      <c r="BF204" s="108">
        <f>IF(U204="snížená",N204,0)</f>
        <v>0</v>
      </c>
      <c r="BG204" s="108">
        <f>IF(U204="zákl. přenesená",N204,0)</f>
        <v>0</v>
      </c>
      <c r="BH204" s="108">
        <f>IF(U204="sníž. přenesená",N204,0)</f>
        <v>0</v>
      </c>
      <c r="BI204" s="108">
        <f>IF(U204="nulová",N204,0)</f>
        <v>0</v>
      </c>
      <c r="BJ204" s="20" t="s">
        <v>26</v>
      </c>
      <c r="BK204" s="108">
        <f>ROUND(L204*K204,2)</f>
        <v>0</v>
      </c>
      <c r="BL204" s="20" t="s">
        <v>240</v>
      </c>
      <c r="BM204" s="20" t="s">
        <v>338</v>
      </c>
    </row>
    <row r="205" spans="2:65" s="10" customFormat="1" ht="22.5" customHeight="1">
      <c r="B205" s="174"/>
      <c r="C205" s="175"/>
      <c r="D205" s="175"/>
      <c r="E205" s="176" t="s">
        <v>35</v>
      </c>
      <c r="F205" s="274" t="s">
        <v>242</v>
      </c>
      <c r="G205" s="275"/>
      <c r="H205" s="275"/>
      <c r="I205" s="275"/>
      <c r="J205" s="175"/>
      <c r="K205" s="177" t="s">
        <v>35</v>
      </c>
      <c r="L205" s="175"/>
      <c r="M205" s="175"/>
      <c r="N205" s="175"/>
      <c r="O205" s="175"/>
      <c r="P205" s="175"/>
      <c r="Q205" s="175"/>
      <c r="R205" s="178"/>
      <c r="T205" s="179"/>
      <c r="U205" s="175"/>
      <c r="V205" s="175"/>
      <c r="W205" s="175"/>
      <c r="X205" s="175"/>
      <c r="Y205" s="175"/>
      <c r="Z205" s="175"/>
      <c r="AA205" s="180"/>
      <c r="AT205" s="181" t="s">
        <v>243</v>
      </c>
      <c r="AU205" s="181" t="s">
        <v>120</v>
      </c>
      <c r="AV205" s="10" t="s">
        <v>26</v>
      </c>
      <c r="AW205" s="10" t="s">
        <v>42</v>
      </c>
      <c r="AX205" s="10" t="s">
        <v>86</v>
      </c>
      <c r="AY205" s="181" t="s">
        <v>235</v>
      </c>
    </row>
    <row r="206" spans="2:65" s="11" customFormat="1" ht="22.5" customHeight="1">
      <c r="B206" s="182"/>
      <c r="C206" s="183"/>
      <c r="D206" s="183"/>
      <c r="E206" s="184" t="s">
        <v>118</v>
      </c>
      <c r="F206" s="276" t="s">
        <v>339</v>
      </c>
      <c r="G206" s="277"/>
      <c r="H206" s="277"/>
      <c r="I206" s="277"/>
      <c r="J206" s="183"/>
      <c r="K206" s="185">
        <v>10.88</v>
      </c>
      <c r="L206" s="183"/>
      <c r="M206" s="183"/>
      <c r="N206" s="183"/>
      <c r="O206" s="183"/>
      <c r="P206" s="183"/>
      <c r="Q206" s="183"/>
      <c r="R206" s="186"/>
      <c r="T206" s="187"/>
      <c r="U206" s="183"/>
      <c r="V206" s="183"/>
      <c r="W206" s="183"/>
      <c r="X206" s="183"/>
      <c r="Y206" s="183"/>
      <c r="Z206" s="183"/>
      <c r="AA206" s="188"/>
      <c r="AT206" s="189" t="s">
        <v>243</v>
      </c>
      <c r="AU206" s="189" t="s">
        <v>120</v>
      </c>
      <c r="AV206" s="11" t="s">
        <v>120</v>
      </c>
      <c r="AW206" s="11" t="s">
        <v>42</v>
      </c>
      <c r="AX206" s="11" t="s">
        <v>26</v>
      </c>
      <c r="AY206" s="189" t="s">
        <v>235</v>
      </c>
    </row>
    <row r="207" spans="2:65" s="1" customFormat="1" ht="22.5" customHeight="1">
      <c r="B207" s="37"/>
      <c r="C207" s="198" t="s">
        <v>340</v>
      </c>
      <c r="D207" s="198" t="s">
        <v>341</v>
      </c>
      <c r="E207" s="199" t="s">
        <v>342</v>
      </c>
      <c r="F207" s="284" t="s">
        <v>343</v>
      </c>
      <c r="G207" s="284"/>
      <c r="H207" s="284"/>
      <c r="I207" s="284"/>
      <c r="J207" s="200" t="s">
        <v>337</v>
      </c>
      <c r="K207" s="201">
        <v>11.423999999999999</v>
      </c>
      <c r="L207" s="285">
        <v>0</v>
      </c>
      <c r="M207" s="286"/>
      <c r="N207" s="287">
        <f>ROUND(L207*K207,2)</f>
        <v>0</v>
      </c>
      <c r="O207" s="273"/>
      <c r="P207" s="273"/>
      <c r="Q207" s="273"/>
      <c r="R207" s="39"/>
      <c r="T207" s="171" t="s">
        <v>35</v>
      </c>
      <c r="U207" s="46" t="s">
        <v>51</v>
      </c>
      <c r="V207" s="38"/>
      <c r="W207" s="172">
        <f>V207*K207</f>
        <v>0</v>
      </c>
      <c r="X207" s="172">
        <v>4.0000000000000003E-5</v>
      </c>
      <c r="Y207" s="172">
        <f>X207*K207</f>
        <v>4.5696000000000002E-4</v>
      </c>
      <c r="Z207" s="172">
        <v>0</v>
      </c>
      <c r="AA207" s="173">
        <f>Z207*K207</f>
        <v>0</v>
      </c>
      <c r="AR207" s="20" t="s">
        <v>278</v>
      </c>
      <c r="AT207" s="20" t="s">
        <v>341</v>
      </c>
      <c r="AU207" s="20" t="s">
        <v>120</v>
      </c>
      <c r="AY207" s="20" t="s">
        <v>235</v>
      </c>
      <c r="BE207" s="108">
        <f>IF(U207="základní",N207,0)</f>
        <v>0</v>
      </c>
      <c r="BF207" s="108">
        <f>IF(U207="snížená",N207,0)</f>
        <v>0</v>
      </c>
      <c r="BG207" s="108">
        <f>IF(U207="zákl. přenesená",N207,0)</f>
        <v>0</v>
      </c>
      <c r="BH207" s="108">
        <f>IF(U207="sníž. přenesená",N207,0)</f>
        <v>0</v>
      </c>
      <c r="BI207" s="108">
        <f>IF(U207="nulová",N207,0)</f>
        <v>0</v>
      </c>
      <c r="BJ207" s="20" t="s">
        <v>26</v>
      </c>
      <c r="BK207" s="108">
        <f>ROUND(L207*K207,2)</f>
        <v>0</v>
      </c>
      <c r="BL207" s="20" t="s">
        <v>240</v>
      </c>
      <c r="BM207" s="20" t="s">
        <v>344</v>
      </c>
    </row>
    <row r="208" spans="2:65" s="11" customFormat="1" ht="22.5" customHeight="1">
      <c r="B208" s="182"/>
      <c r="C208" s="183"/>
      <c r="D208" s="183"/>
      <c r="E208" s="184" t="s">
        <v>35</v>
      </c>
      <c r="F208" s="282" t="s">
        <v>345</v>
      </c>
      <c r="G208" s="283"/>
      <c r="H208" s="283"/>
      <c r="I208" s="283"/>
      <c r="J208" s="183"/>
      <c r="K208" s="185">
        <v>11.423999999999999</v>
      </c>
      <c r="L208" s="183"/>
      <c r="M208" s="183"/>
      <c r="N208" s="183"/>
      <c r="O208" s="183"/>
      <c r="P208" s="183"/>
      <c r="Q208" s="183"/>
      <c r="R208" s="186"/>
      <c r="T208" s="187"/>
      <c r="U208" s="183"/>
      <c r="V208" s="183"/>
      <c r="W208" s="183"/>
      <c r="X208" s="183"/>
      <c r="Y208" s="183"/>
      <c r="Z208" s="183"/>
      <c r="AA208" s="188"/>
      <c r="AT208" s="189" t="s">
        <v>243</v>
      </c>
      <c r="AU208" s="189" t="s">
        <v>120</v>
      </c>
      <c r="AV208" s="11" t="s">
        <v>120</v>
      </c>
      <c r="AW208" s="11" t="s">
        <v>42</v>
      </c>
      <c r="AX208" s="11" t="s">
        <v>26</v>
      </c>
      <c r="AY208" s="189" t="s">
        <v>235</v>
      </c>
    </row>
    <row r="209" spans="2:65" s="1" customFormat="1" ht="31.5" customHeight="1">
      <c r="B209" s="37"/>
      <c r="C209" s="167" t="s">
        <v>10</v>
      </c>
      <c r="D209" s="167" t="s">
        <v>236</v>
      </c>
      <c r="E209" s="168" t="s">
        <v>346</v>
      </c>
      <c r="F209" s="270" t="s">
        <v>347</v>
      </c>
      <c r="G209" s="270"/>
      <c r="H209" s="270"/>
      <c r="I209" s="270"/>
      <c r="J209" s="169" t="s">
        <v>259</v>
      </c>
      <c r="K209" s="170">
        <v>9.6999999999999993</v>
      </c>
      <c r="L209" s="271">
        <v>0</v>
      </c>
      <c r="M209" s="272"/>
      <c r="N209" s="273">
        <f>ROUND(L209*K209,2)</f>
        <v>0</v>
      </c>
      <c r="O209" s="273"/>
      <c r="P209" s="273"/>
      <c r="Q209" s="273"/>
      <c r="R209" s="39"/>
      <c r="T209" s="171" t="s">
        <v>35</v>
      </c>
      <c r="U209" s="46" t="s">
        <v>51</v>
      </c>
      <c r="V209" s="38"/>
      <c r="W209" s="172">
        <f>V209*K209</f>
        <v>0</v>
      </c>
      <c r="X209" s="172">
        <v>2.6360000000000001E-2</v>
      </c>
      <c r="Y209" s="172">
        <f>X209*K209</f>
        <v>0.25569199999999997</v>
      </c>
      <c r="Z209" s="172">
        <v>0</v>
      </c>
      <c r="AA209" s="173">
        <f>Z209*K209</f>
        <v>0</v>
      </c>
      <c r="AR209" s="20" t="s">
        <v>240</v>
      </c>
      <c r="AT209" s="20" t="s">
        <v>236</v>
      </c>
      <c r="AU209" s="20" t="s">
        <v>120</v>
      </c>
      <c r="AY209" s="20" t="s">
        <v>235</v>
      </c>
      <c r="BE209" s="108">
        <f>IF(U209="základní",N209,0)</f>
        <v>0</v>
      </c>
      <c r="BF209" s="108">
        <f>IF(U209="snížená",N209,0)</f>
        <v>0</v>
      </c>
      <c r="BG209" s="108">
        <f>IF(U209="zákl. přenesená",N209,0)</f>
        <v>0</v>
      </c>
      <c r="BH209" s="108">
        <f>IF(U209="sníž. přenesená",N209,0)</f>
        <v>0</v>
      </c>
      <c r="BI209" s="108">
        <f>IF(U209="nulová",N209,0)</f>
        <v>0</v>
      </c>
      <c r="BJ209" s="20" t="s">
        <v>26</v>
      </c>
      <c r="BK209" s="108">
        <f>ROUND(L209*K209,2)</f>
        <v>0</v>
      </c>
      <c r="BL209" s="20" t="s">
        <v>240</v>
      </c>
      <c r="BM209" s="20" t="s">
        <v>348</v>
      </c>
    </row>
    <row r="210" spans="2:65" s="11" customFormat="1" ht="22.5" customHeight="1">
      <c r="B210" s="182"/>
      <c r="C210" s="183"/>
      <c r="D210" s="183"/>
      <c r="E210" s="184" t="s">
        <v>35</v>
      </c>
      <c r="F210" s="282" t="s">
        <v>153</v>
      </c>
      <c r="G210" s="283"/>
      <c r="H210" s="283"/>
      <c r="I210" s="283"/>
      <c r="J210" s="183"/>
      <c r="K210" s="185">
        <v>4.66</v>
      </c>
      <c r="L210" s="183"/>
      <c r="M210" s="183"/>
      <c r="N210" s="183"/>
      <c r="O210" s="183"/>
      <c r="P210" s="183"/>
      <c r="Q210" s="183"/>
      <c r="R210" s="186"/>
      <c r="T210" s="187"/>
      <c r="U210" s="183"/>
      <c r="V210" s="183"/>
      <c r="W210" s="183"/>
      <c r="X210" s="183"/>
      <c r="Y210" s="183"/>
      <c r="Z210" s="183"/>
      <c r="AA210" s="188"/>
      <c r="AT210" s="189" t="s">
        <v>243</v>
      </c>
      <c r="AU210" s="189" t="s">
        <v>120</v>
      </c>
      <c r="AV210" s="11" t="s">
        <v>120</v>
      </c>
      <c r="AW210" s="11" t="s">
        <v>42</v>
      </c>
      <c r="AX210" s="11" t="s">
        <v>86</v>
      </c>
      <c r="AY210" s="189" t="s">
        <v>235</v>
      </c>
    </row>
    <row r="211" spans="2:65" s="11" customFormat="1" ht="22.5" customHeight="1">
      <c r="B211" s="182"/>
      <c r="C211" s="183"/>
      <c r="D211" s="183"/>
      <c r="E211" s="184" t="s">
        <v>35</v>
      </c>
      <c r="F211" s="276" t="s">
        <v>349</v>
      </c>
      <c r="G211" s="277"/>
      <c r="H211" s="277"/>
      <c r="I211" s="277"/>
      <c r="J211" s="183"/>
      <c r="K211" s="185">
        <v>5.04</v>
      </c>
      <c r="L211" s="183"/>
      <c r="M211" s="183"/>
      <c r="N211" s="183"/>
      <c r="O211" s="183"/>
      <c r="P211" s="183"/>
      <c r="Q211" s="183"/>
      <c r="R211" s="186"/>
      <c r="T211" s="187"/>
      <c r="U211" s="183"/>
      <c r="V211" s="183"/>
      <c r="W211" s="183"/>
      <c r="X211" s="183"/>
      <c r="Y211" s="183"/>
      <c r="Z211" s="183"/>
      <c r="AA211" s="188"/>
      <c r="AT211" s="189" t="s">
        <v>243</v>
      </c>
      <c r="AU211" s="189" t="s">
        <v>120</v>
      </c>
      <c r="AV211" s="11" t="s">
        <v>120</v>
      </c>
      <c r="AW211" s="11" t="s">
        <v>42</v>
      </c>
      <c r="AX211" s="11" t="s">
        <v>86</v>
      </c>
      <c r="AY211" s="189" t="s">
        <v>235</v>
      </c>
    </row>
    <row r="212" spans="2:65" s="12" customFormat="1" ht="22.5" customHeight="1">
      <c r="B212" s="190"/>
      <c r="C212" s="191"/>
      <c r="D212" s="191"/>
      <c r="E212" s="192" t="s">
        <v>35</v>
      </c>
      <c r="F212" s="278" t="s">
        <v>246</v>
      </c>
      <c r="G212" s="279"/>
      <c r="H212" s="279"/>
      <c r="I212" s="279"/>
      <c r="J212" s="191"/>
      <c r="K212" s="193">
        <v>9.6999999999999993</v>
      </c>
      <c r="L212" s="191"/>
      <c r="M212" s="191"/>
      <c r="N212" s="191"/>
      <c r="O212" s="191"/>
      <c r="P212" s="191"/>
      <c r="Q212" s="191"/>
      <c r="R212" s="194"/>
      <c r="T212" s="195"/>
      <c r="U212" s="191"/>
      <c r="V212" s="191"/>
      <c r="W212" s="191"/>
      <c r="X212" s="191"/>
      <c r="Y212" s="191"/>
      <c r="Z212" s="191"/>
      <c r="AA212" s="196"/>
      <c r="AT212" s="197" t="s">
        <v>243</v>
      </c>
      <c r="AU212" s="197" t="s">
        <v>120</v>
      </c>
      <c r="AV212" s="12" t="s">
        <v>240</v>
      </c>
      <c r="AW212" s="12" t="s">
        <v>42</v>
      </c>
      <c r="AX212" s="12" t="s">
        <v>26</v>
      </c>
      <c r="AY212" s="197" t="s">
        <v>235</v>
      </c>
    </row>
    <row r="213" spans="2:65" s="1" customFormat="1" ht="31.5" customHeight="1">
      <c r="B213" s="37"/>
      <c r="C213" s="167" t="s">
        <v>350</v>
      </c>
      <c r="D213" s="167" t="s">
        <v>236</v>
      </c>
      <c r="E213" s="168" t="s">
        <v>351</v>
      </c>
      <c r="F213" s="270" t="s">
        <v>352</v>
      </c>
      <c r="G213" s="270"/>
      <c r="H213" s="270"/>
      <c r="I213" s="270"/>
      <c r="J213" s="169" t="s">
        <v>337</v>
      </c>
      <c r="K213" s="170">
        <v>0.8</v>
      </c>
      <c r="L213" s="271">
        <v>0</v>
      </c>
      <c r="M213" s="272"/>
      <c r="N213" s="273">
        <f>ROUND(L213*K213,2)</f>
        <v>0</v>
      </c>
      <c r="O213" s="273"/>
      <c r="P213" s="273"/>
      <c r="Q213" s="273"/>
      <c r="R213" s="39"/>
      <c r="T213" s="171" t="s">
        <v>35</v>
      </c>
      <c r="U213" s="46" t="s">
        <v>51</v>
      </c>
      <c r="V213" s="38"/>
      <c r="W213" s="172">
        <f>V213*K213</f>
        <v>0</v>
      </c>
      <c r="X213" s="172">
        <v>2.0650000000000002E-2</v>
      </c>
      <c r="Y213" s="172">
        <f>X213*K213</f>
        <v>1.6520000000000003E-2</v>
      </c>
      <c r="Z213" s="172">
        <v>0</v>
      </c>
      <c r="AA213" s="173">
        <f>Z213*K213</f>
        <v>0</v>
      </c>
      <c r="AR213" s="20" t="s">
        <v>240</v>
      </c>
      <c r="AT213" s="20" t="s">
        <v>236</v>
      </c>
      <c r="AU213" s="20" t="s">
        <v>120</v>
      </c>
      <c r="AY213" s="20" t="s">
        <v>235</v>
      </c>
      <c r="BE213" s="108">
        <f>IF(U213="základní",N213,0)</f>
        <v>0</v>
      </c>
      <c r="BF213" s="108">
        <f>IF(U213="snížená",N213,0)</f>
        <v>0</v>
      </c>
      <c r="BG213" s="108">
        <f>IF(U213="zákl. přenesená",N213,0)</f>
        <v>0</v>
      </c>
      <c r="BH213" s="108">
        <f>IF(U213="sníž. přenesená",N213,0)</f>
        <v>0</v>
      </c>
      <c r="BI213" s="108">
        <f>IF(U213="nulová",N213,0)</f>
        <v>0</v>
      </c>
      <c r="BJ213" s="20" t="s">
        <v>26</v>
      </c>
      <c r="BK213" s="108">
        <f>ROUND(L213*K213,2)</f>
        <v>0</v>
      </c>
      <c r="BL213" s="20" t="s">
        <v>240</v>
      </c>
      <c r="BM213" s="20" t="s">
        <v>353</v>
      </c>
    </row>
    <row r="214" spans="2:65" s="10" customFormat="1" ht="22.5" customHeight="1">
      <c r="B214" s="174"/>
      <c r="C214" s="175"/>
      <c r="D214" s="175"/>
      <c r="E214" s="176" t="s">
        <v>35</v>
      </c>
      <c r="F214" s="274" t="s">
        <v>242</v>
      </c>
      <c r="G214" s="275"/>
      <c r="H214" s="275"/>
      <c r="I214" s="275"/>
      <c r="J214" s="175"/>
      <c r="K214" s="177" t="s">
        <v>35</v>
      </c>
      <c r="L214" s="175"/>
      <c r="M214" s="175"/>
      <c r="N214" s="175"/>
      <c r="O214" s="175"/>
      <c r="P214" s="175"/>
      <c r="Q214" s="175"/>
      <c r="R214" s="178"/>
      <c r="T214" s="179"/>
      <c r="U214" s="175"/>
      <c r="V214" s="175"/>
      <c r="W214" s="175"/>
      <c r="X214" s="175"/>
      <c r="Y214" s="175"/>
      <c r="Z214" s="175"/>
      <c r="AA214" s="180"/>
      <c r="AT214" s="181" t="s">
        <v>243</v>
      </c>
      <c r="AU214" s="181" t="s">
        <v>120</v>
      </c>
      <c r="AV214" s="10" t="s">
        <v>26</v>
      </c>
      <c r="AW214" s="10" t="s">
        <v>42</v>
      </c>
      <c r="AX214" s="10" t="s">
        <v>86</v>
      </c>
      <c r="AY214" s="181" t="s">
        <v>235</v>
      </c>
    </row>
    <row r="215" spans="2:65" s="11" customFormat="1" ht="22.5" customHeight="1">
      <c r="B215" s="182"/>
      <c r="C215" s="183"/>
      <c r="D215" s="183"/>
      <c r="E215" s="184" t="s">
        <v>35</v>
      </c>
      <c r="F215" s="276" t="s">
        <v>354</v>
      </c>
      <c r="G215" s="277"/>
      <c r="H215" s="277"/>
      <c r="I215" s="277"/>
      <c r="J215" s="183"/>
      <c r="K215" s="185">
        <v>0.8</v>
      </c>
      <c r="L215" s="183"/>
      <c r="M215" s="183"/>
      <c r="N215" s="183"/>
      <c r="O215" s="183"/>
      <c r="P215" s="183"/>
      <c r="Q215" s="183"/>
      <c r="R215" s="186"/>
      <c r="T215" s="187"/>
      <c r="U215" s="183"/>
      <c r="V215" s="183"/>
      <c r="W215" s="183"/>
      <c r="X215" s="183"/>
      <c r="Y215" s="183"/>
      <c r="Z215" s="183"/>
      <c r="AA215" s="188"/>
      <c r="AT215" s="189" t="s">
        <v>243</v>
      </c>
      <c r="AU215" s="189" t="s">
        <v>120</v>
      </c>
      <c r="AV215" s="11" t="s">
        <v>120</v>
      </c>
      <c r="AW215" s="11" t="s">
        <v>42</v>
      </c>
      <c r="AX215" s="11" t="s">
        <v>26</v>
      </c>
      <c r="AY215" s="189" t="s">
        <v>235</v>
      </c>
    </row>
    <row r="216" spans="2:65" s="1" customFormat="1" ht="31.5" customHeight="1">
      <c r="B216" s="37"/>
      <c r="C216" s="167" t="s">
        <v>355</v>
      </c>
      <c r="D216" s="167" t="s">
        <v>236</v>
      </c>
      <c r="E216" s="168" t="s">
        <v>356</v>
      </c>
      <c r="F216" s="270" t="s">
        <v>357</v>
      </c>
      <c r="G216" s="270"/>
      <c r="H216" s="270"/>
      <c r="I216" s="270"/>
      <c r="J216" s="169" t="s">
        <v>259</v>
      </c>
      <c r="K216" s="170">
        <v>9.6539999999999999</v>
      </c>
      <c r="L216" s="271">
        <v>0</v>
      </c>
      <c r="M216" s="272"/>
      <c r="N216" s="273">
        <f>ROUND(L216*K216,2)</f>
        <v>0</v>
      </c>
      <c r="O216" s="273"/>
      <c r="P216" s="273"/>
      <c r="Q216" s="273"/>
      <c r="R216" s="39"/>
      <c r="T216" s="171" t="s">
        <v>35</v>
      </c>
      <c r="U216" s="46" t="s">
        <v>51</v>
      </c>
      <c r="V216" s="38"/>
      <c r="W216" s="172">
        <f>V216*K216</f>
        <v>0</v>
      </c>
      <c r="X216" s="172">
        <v>1.2E-4</v>
      </c>
      <c r="Y216" s="172">
        <f>X216*K216</f>
        <v>1.1584799999999999E-3</v>
      </c>
      <c r="Z216" s="172">
        <v>0</v>
      </c>
      <c r="AA216" s="173">
        <f>Z216*K216</f>
        <v>0</v>
      </c>
      <c r="AR216" s="20" t="s">
        <v>240</v>
      </c>
      <c r="AT216" s="20" t="s">
        <v>236</v>
      </c>
      <c r="AU216" s="20" t="s">
        <v>120</v>
      </c>
      <c r="AY216" s="20" t="s">
        <v>235</v>
      </c>
      <c r="BE216" s="108">
        <f>IF(U216="základní",N216,0)</f>
        <v>0</v>
      </c>
      <c r="BF216" s="108">
        <f>IF(U216="snížená",N216,0)</f>
        <v>0</v>
      </c>
      <c r="BG216" s="108">
        <f>IF(U216="zákl. přenesená",N216,0)</f>
        <v>0</v>
      </c>
      <c r="BH216" s="108">
        <f>IF(U216="sníž. přenesená",N216,0)</f>
        <v>0</v>
      </c>
      <c r="BI216" s="108">
        <f>IF(U216="nulová",N216,0)</f>
        <v>0</v>
      </c>
      <c r="BJ216" s="20" t="s">
        <v>26</v>
      </c>
      <c r="BK216" s="108">
        <f>ROUND(L216*K216,2)</f>
        <v>0</v>
      </c>
      <c r="BL216" s="20" t="s">
        <v>240</v>
      </c>
      <c r="BM216" s="20" t="s">
        <v>358</v>
      </c>
    </row>
    <row r="217" spans="2:65" s="10" customFormat="1" ht="22.5" customHeight="1">
      <c r="B217" s="174"/>
      <c r="C217" s="175"/>
      <c r="D217" s="175"/>
      <c r="E217" s="176" t="s">
        <v>35</v>
      </c>
      <c r="F217" s="274" t="s">
        <v>242</v>
      </c>
      <c r="G217" s="275"/>
      <c r="H217" s="275"/>
      <c r="I217" s="275"/>
      <c r="J217" s="175"/>
      <c r="K217" s="177" t="s">
        <v>35</v>
      </c>
      <c r="L217" s="175"/>
      <c r="M217" s="175"/>
      <c r="N217" s="175"/>
      <c r="O217" s="175"/>
      <c r="P217" s="175"/>
      <c r="Q217" s="175"/>
      <c r="R217" s="178"/>
      <c r="T217" s="179"/>
      <c r="U217" s="175"/>
      <c r="V217" s="175"/>
      <c r="W217" s="175"/>
      <c r="X217" s="175"/>
      <c r="Y217" s="175"/>
      <c r="Z217" s="175"/>
      <c r="AA217" s="180"/>
      <c r="AT217" s="181" t="s">
        <v>243</v>
      </c>
      <c r="AU217" s="181" t="s">
        <v>120</v>
      </c>
      <c r="AV217" s="10" t="s">
        <v>26</v>
      </c>
      <c r="AW217" s="10" t="s">
        <v>42</v>
      </c>
      <c r="AX217" s="10" t="s">
        <v>86</v>
      </c>
      <c r="AY217" s="181" t="s">
        <v>235</v>
      </c>
    </row>
    <row r="218" spans="2:65" s="11" customFormat="1" ht="22.5" customHeight="1">
      <c r="B218" s="182"/>
      <c r="C218" s="183"/>
      <c r="D218" s="183"/>
      <c r="E218" s="184" t="s">
        <v>35</v>
      </c>
      <c r="F218" s="276" t="s">
        <v>359</v>
      </c>
      <c r="G218" s="277"/>
      <c r="H218" s="277"/>
      <c r="I218" s="277"/>
      <c r="J218" s="183"/>
      <c r="K218" s="185">
        <v>9.6539999999999999</v>
      </c>
      <c r="L218" s="183"/>
      <c r="M218" s="183"/>
      <c r="N218" s="183"/>
      <c r="O218" s="183"/>
      <c r="P218" s="183"/>
      <c r="Q218" s="183"/>
      <c r="R218" s="186"/>
      <c r="T218" s="187"/>
      <c r="U218" s="183"/>
      <c r="V218" s="183"/>
      <c r="W218" s="183"/>
      <c r="X218" s="183"/>
      <c r="Y218" s="183"/>
      <c r="Z218" s="183"/>
      <c r="AA218" s="188"/>
      <c r="AT218" s="189" t="s">
        <v>243</v>
      </c>
      <c r="AU218" s="189" t="s">
        <v>120</v>
      </c>
      <c r="AV218" s="11" t="s">
        <v>120</v>
      </c>
      <c r="AW218" s="11" t="s">
        <v>42</v>
      </c>
      <c r="AX218" s="11" t="s">
        <v>26</v>
      </c>
      <c r="AY218" s="189" t="s">
        <v>235</v>
      </c>
    </row>
    <row r="219" spans="2:65" s="1" customFormat="1" ht="31.5" customHeight="1">
      <c r="B219" s="37"/>
      <c r="C219" s="167" t="s">
        <v>360</v>
      </c>
      <c r="D219" s="167" t="s">
        <v>236</v>
      </c>
      <c r="E219" s="168" t="s">
        <v>361</v>
      </c>
      <c r="F219" s="270" t="s">
        <v>362</v>
      </c>
      <c r="G219" s="270"/>
      <c r="H219" s="270"/>
      <c r="I219" s="270"/>
      <c r="J219" s="169" t="s">
        <v>239</v>
      </c>
      <c r="K219" s="170">
        <v>1.881</v>
      </c>
      <c r="L219" s="271">
        <v>0</v>
      </c>
      <c r="M219" s="272"/>
      <c r="N219" s="273">
        <f>ROUND(L219*K219,2)</f>
        <v>0</v>
      </c>
      <c r="O219" s="273"/>
      <c r="P219" s="273"/>
      <c r="Q219" s="273"/>
      <c r="R219" s="39"/>
      <c r="T219" s="171" t="s">
        <v>35</v>
      </c>
      <c r="U219" s="46" t="s">
        <v>51</v>
      </c>
      <c r="V219" s="38"/>
      <c r="W219" s="172">
        <f>V219*K219</f>
        <v>0</v>
      </c>
      <c r="X219" s="172">
        <v>2.45329</v>
      </c>
      <c r="Y219" s="172">
        <f>X219*K219</f>
        <v>4.6146384899999999</v>
      </c>
      <c r="Z219" s="172">
        <v>0</v>
      </c>
      <c r="AA219" s="173">
        <f>Z219*K219</f>
        <v>0</v>
      </c>
      <c r="AR219" s="20" t="s">
        <v>240</v>
      </c>
      <c r="AT219" s="20" t="s">
        <v>236</v>
      </c>
      <c r="AU219" s="20" t="s">
        <v>120</v>
      </c>
      <c r="AY219" s="20" t="s">
        <v>235</v>
      </c>
      <c r="BE219" s="108">
        <f>IF(U219="základní",N219,0)</f>
        <v>0</v>
      </c>
      <c r="BF219" s="108">
        <f>IF(U219="snížená",N219,0)</f>
        <v>0</v>
      </c>
      <c r="BG219" s="108">
        <f>IF(U219="zákl. přenesená",N219,0)</f>
        <v>0</v>
      </c>
      <c r="BH219" s="108">
        <f>IF(U219="sníž. přenesená",N219,0)</f>
        <v>0</v>
      </c>
      <c r="BI219" s="108">
        <f>IF(U219="nulová",N219,0)</f>
        <v>0</v>
      </c>
      <c r="BJ219" s="20" t="s">
        <v>26</v>
      </c>
      <c r="BK219" s="108">
        <f>ROUND(L219*K219,2)</f>
        <v>0</v>
      </c>
      <c r="BL219" s="20" t="s">
        <v>240</v>
      </c>
      <c r="BM219" s="20" t="s">
        <v>363</v>
      </c>
    </row>
    <row r="220" spans="2:65" s="11" customFormat="1" ht="22.5" customHeight="1">
      <c r="B220" s="182"/>
      <c r="C220" s="183"/>
      <c r="D220" s="183"/>
      <c r="E220" s="184" t="s">
        <v>141</v>
      </c>
      <c r="F220" s="282" t="s">
        <v>364</v>
      </c>
      <c r="G220" s="283"/>
      <c r="H220" s="283"/>
      <c r="I220" s="283"/>
      <c r="J220" s="183"/>
      <c r="K220" s="185">
        <v>1.881</v>
      </c>
      <c r="L220" s="183"/>
      <c r="M220" s="183"/>
      <c r="N220" s="183"/>
      <c r="O220" s="183"/>
      <c r="P220" s="183"/>
      <c r="Q220" s="183"/>
      <c r="R220" s="186"/>
      <c r="T220" s="187"/>
      <c r="U220" s="183"/>
      <c r="V220" s="183"/>
      <c r="W220" s="183"/>
      <c r="X220" s="183"/>
      <c r="Y220" s="183"/>
      <c r="Z220" s="183"/>
      <c r="AA220" s="188"/>
      <c r="AT220" s="189" t="s">
        <v>243</v>
      </c>
      <c r="AU220" s="189" t="s">
        <v>120</v>
      </c>
      <c r="AV220" s="11" t="s">
        <v>120</v>
      </c>
      <c r="AW220" s="11" t="s">
        <v>42</v>
      </c>
      <c r="AX220" s="11" t="s">
        <v>26</v>
      </c>
      <c r="AY220" s="189" t="s">
        <v>235</v>
      </c>
    </row>
    <row r="221" spans="2:65" s="1" customFormat="1" ht="31.5" customHeight="1">
      <c r="B221" s="37"/>
      <c r="C221" s="167" t="s">
        <v>365</v>
      </c>
      <c r="D221" s="167" t="s">
        <v>236</v>
      </c>
      <c r="E221" s="168" t="s">
        <v>366</v>
      </c>
      <c r="F221" s="270" t="s">
        <v>367</v>
      </c>
      <c r="G221" s="270"/>
      <c r="H221" s="270"/>
      <c r="I221" s="270"/>
      <c r="J221" s="169" t="s">
        <v>239</v>
      </c>
      <c r="K221" s="170">
        <v>0.155</v>
      </c>
      <c r="L221" s="271">
        <v>0</v>
      </c>
      <c r="M221" s="272"/>
      <c r="N221" s="273">
        <f>ROUND(L221*K221,2)</f>
        <v>0</v>
      </c>
      <c r="O221" s="273"/>
      <c r="P221" s="273"/>
      <c r="Q221" s="273"/>
      <c r="R221" s="39"/>
      <c r="T221" s="171" t="s">
        <v>35</v>
      </c>
      <c r="U221" s="46" t="s">
        <v>51</v>
      </c>
      <c r="V221" s="38"/>
      <c r="W221" s="172">
        <f>V221*K221</f>
        <v>0</v>
      </c>
      <c r="X221" s="172">
        <v>2.45329</v>
      </c>
      <c r="Y221" s="172">
        <f>X221*K221</f>
        <v>0.38025995000000001</v>
      </c>
      <c r="Z221" s="172">
        <v>0</v>
      </c>
      <c r="AA221" s="173">
        <f>Z221*K221</f>
        <v>0</v>
      </c>
      <c r="AR221" s="20" t="s">
        <v>240</v>
      </c>
      <c r="AT221" s="20" t="s">
        <v>236</v>
      </c>
      <c r="AU221" s="20" t="s">
        <v>120</v>
      </c>
      <c r="AY221" s="20" t="s">
        <v>235</v>
      </c>
      <c r="BE221" s="108">
        <f>IF(U221="základní",N221,0)</f>
        <v>0</v>
      </c>
      <c r="BF221" s="108">
        <f>IF(U221="snížená",N221,0)</f>
        <v>0</v>
      </c>
      <c r="BG221" s="108">
        <f>IF(U221="zákl. přenesená",N221,0)</f>
        <v>0</v>
      </c>
      <c r="BH221" s="108">
        <f>IF(U221="sníž. přenesená",N221,0)</f>
        <v>0</v>
      </c>
      <c r="BI221" s="108">
        <f>IF(U221="nulová",N221,0)</f>
        <v>0</v>
      </c>
      <c r="BJ221" s="20" t="s">
        <v>26</v>
      </c>
      <c r="BK221" s="108">
        <f>ROUND(L221*K221,2)</f>
        <v>0</v>
      </c>
      <c r="BL221" s="20" t="s">
        <v>240</v>
      </c>
      <c r="BM221" s="20" t="s">
        <v>368</v>
      </c>
    </row>
    <row r="222" spans="2:65" s="10" customFormat="1" ht="22.5" customHeight="1">
      <c r="B222" s="174"/>
      <c r="C222" s="175"/>
      <c r="D222" s="175"/>
      <c r="E222" s="176" t="s">
        <v>35</v>
      </c>
      <c r="F222" s="274" t="s">
        <v>242</v>
      </c>
      <c r="G222" s="275"/>
      <c r="H222" s="275"/>
      <c r="I222" s="275"/>
      <c r="J222" s="175"/>
      <c r="K222" s="177" t="s">
        <v>35</v>
      </c>
      <c r="L222" s="175"/>
      <c r="M222" s="175"/>
      <c r="N222" s="175"/>
      <c r="O222" s="175"/>
      <c r="P222" s="175"/>
      <c r="Q222" s="175"/>
      <c r="R222" s="178"/>
      <c r="T222" s="179"/>
      <c r="U222" s="175"/>
      <c r="V222" s="175"/>
      <c r="W222" s="175"/>
      <c r="X222" s="175"/>
      <c r="Y222" s="175"/>
      <c r="Z222" s="175"/>
      <c r="AA222" s="180"/>
      <c r="AT222" s="181" t="s">
        <v>243</v>
      </c>
      <c r="AU222" s="181" t="s">
        <v>120</v>
      </c>
      <c r="AV222" s="10" t="s">
        <v>26</v>
      </c>
      <c r="AW222" s="10" t="s">
        <v>42</v>
      </c>
      <c r="AX222" s="10" t="s">
        <v>86</v>
      </c>
      <c r="AY222" s="181" t="s">
        <v>235</v>
      </c>
    </row>
    <row r="223" spans="2:65" s="11" customFormat="1" ht="22.5" customHeight="1">
      <c r="B223" s="182"/>
      <c r="C223" s="183"/>
      <c r="D223" s="183"/>
      <c r="E223" s="184" t="s">
        <v>143</v>
      </c>
      <c r="F223" s="276" t="s">
        <v>369</v>
      </c>
      <c r="G223" s="277"/>
      <c r="H223" s="277"/>
      <c r="I223" s="277"/>
      <c r="J223" s="183"/>
      <c r="K223" s="185">
        <v>0.155</v>
      </c>
      <c r="L223" s="183"/>
      <c r="M223" s="183"/>
      <c r="N223" s="183"/>
      <c r="O223" s="183"/>
      <c r="P223" s="183"/>
      <c r="Q223" s="183"/>
      <c r="R223" s="186"/>
      <c r="T223" s="187"/>
      <c r="U223" s="183"/>
      <c r="V223" s="183"/>
      <c r="W223" s="183"/>
      <c r="X223" s="183"/>
      <c r="Y223" s="183"/>
      <c r="Z223" s="183"/>
      <c r="AA223" s="188"/>
      <c r="AT223" s="189" t="s">
        <v>243</v>
      </c>
      <c r="AU223" s="189" t="s">
        <v>120</v>
      </c>
      <c r="AV223" s="11" t="s">
        <v>120</v>
      </c>
      <c r="AW223" s="11" t="s">
        <v>42</v>
      </c>
      <c r="AX223" s="11" t="s">
        <v>26</v>
      </c>
      <c r="AY223" s="189" t="s">
        <v>235</v>
      </c>
    </row>
    <row r="224" spans="2:65" s="1" customFormat="1" ht="31.5" customHeight="1">
      <c r="B224" s="37"/>
      <c r="C224" s="167" t="s">
        <v>370</v>
      </c>
      <c r="D224" s="167" t="s">
        <v>236</v>
      </c>
      <c r="E224" s="168" t="s">
        <v>371</v>
      </c>
      <c r="F224" s="270" t="s">
        <v>372</v>
      </c>
      <c r="G224" s="270"/>
      <c r="H224" s="270"/>
      <c r="I224" s="270"/>
      <c r="J224" s="169" t="s">
        <v>239</v>
      </c>
      <c r="K224" s="170">
        <v>1.5720000000000001</v>
      </c>
      <c r="L224" s="271">
        <v>0</v>
      </c>
      <c r="M224" s="272"/>
      <c r="N224" s="273">
        <f>ROUND(L224*K224,2)</f>
        <v>0</v>
      </c>
      <c r="O224" s="273"/>
      <c r="P224" s="273"/>
      <c r="Q224" s="273"/>
      <c r="R224" s="39"/>
      <c r="T224" s="171" t="s">
        <v>35</v>
      </c>
      <c r="U224" s="46" t="s">
        <v>51</v>
      </c>
      <c r="V224" s="38"/>
      <c r="W224" s="172">
        <f>V224*K224</f>
        <v>0</v>
      </c>
      <c r="X224" s="172">
        <v>2.45329</v>
      </c>
      <c r="Y224" s="172">
        <f>X224*K224</f>
        <v>3.8565718800000002</v>
      </c>
      <c r="Z224" s="172">
        <v>0</v>
      </c>
      <c r="AA224" s="173">
        <f>Z224*K224</f>
        <v>0</v>
      </c>
      <c r="AR224" s="20" t="s">
        <v>240</v>
      </c>
      <c r="AT224" s="20" t="s">
        <v>236</v>
      </c>
      <c r="AU224" s="20" t="s">
        <v>120</v>
      </c>
      <c r="AY224" s="20" t="s">
        <v>235</v>
      </c>
      <c r="BE224" s="108">
        <f>IF(U224="základní",N224,0)</f>
        <v>0</v>
      </c>
      <c r="BF224" s="108">
        <f>IF(U224="snížená",N224,0)</f>
        <v>0</v>
      </c>
      <c r="BG224" s="108">
        <f>IF(U224="zákl. přenesená",N224,0)</f>
        <v>0</v>
      </c>
      <c r="BH224" s="108">
        <f>IF(U224="sníž. přenesená",N224,0)</f>
        <v>0</v>
      </c>
      <c r="BI224" s="108">
        <f>IF(U224="nulová",N224,0)</f>
        <v>0</v>
      </c>
      <c r="BJ224" s="20" t="s">
        <v>26</v>
      </c>
      <c r="BK224" s="108">
        <f>ROUND(L224*K224,2)</f>
        <v>0</v>
      </c>
      <c r="BL224" s="20" t="s">
        <v>240</v>
      </c>
      <c r="BM224" s="20" t="s">
        <v>373</v>
      </c>
    </row>
    <row r="225" spans="2:65" s="10" customFormat="1" ht="22.5" customHeight="1">
      <c r="B225" s="174"/>
      <c r="C225" s="175"/>
      <c r="D225" s="175"/>
      <c r="E225" s="176" t="s">
        <v>35</v>
      </c>
      <c r="F225" s="274" t="s">
        <v>242</v>
      </c>
      <c r="G225" s="275"/>
      <c r="H225" s="275"/>
      <c r="I225" s="275"/>
      <c r="J225" s="175"/>
      <c r="K225" s="177" t="s">
        <v>35</v>
      </c>
      <c r="L225" s="175"/>
      <c r="M225" s="175"/>
      <c r="N225" s="175"/>
      <c r="O225" s="175"/>
      <c r="P225" s="175"/>
      <c r="Q225" s="175"/>
      <c r="R225" s="178"/>
      <c r="T225" s="179"/>
      <c r="U225" s="175"/>
      <c r="V225" s="175"/>
      <c r="W225" s="175"/>
      <c r="X225" s="175"/>
      <c r="Y225" s="175"/>
      <c r="Z225" s="175"/>
      <c r="AA225" s="180"/>
      <c r="AT225" s="181" t="s">
        <v>243</v>
      </c>
      <c r="AU225" s="181" t="s">
        <v>120</v>
      </c>
      <c r="AV225" s="10" t="s">
        <v>26</v>
      </c>
      <c r="AW225" s="10" t="s">
        <v>42</v>
      </c>
      <c r="AX225" s="10" t="s">
        <v>86</v>
      </c>
      <c r="AY225" s="181" t="s">
        <v>235</v>
      </c>
    </row>
    <row r="226" spans="2:65" s="11" customFormat="1" ht="22.5" customHeight="1">
      <c r="B226" s="182"/>
      <c r="C226" s="183"/>
      <c r="D226" s="183"/>
      <c r="E226" s="184" t="s">
        <v>145</v>
      </c>
      <c r="F226" s="276" t="s">
        <v>374</v>
      </c>
      <c r="G226" s="277"/>
      <c r="H226" s="277"/>
      <c r="I226" s="277"/>
      <c r="J226" s="183"/>
      <c r="K226" s="185">
        <v>1.5720000000000001</v>
      </c>
      <c r="L226" s="183"/>
      <c r="M226" s="183"/>
      <c r="N226" s="183"/>
      <c r="O226" s="183"/>
      <c r="P226" s="183"/>
      <c r="Q226" s="183"/>
      <c r="R226" s="186"/>
      <c r="T226" s="187"/>
      <c r="U226" s="183"/>
      <c r="V226" s="183"/>
      <c r="W226" s="183"/>
      <c r="X226" s="183"/>
      <c r="Y226" s="183"/>
      <c r="Z226" s="183"/>
      <c r="AA226" s="188"/>
      <c r="AT226" s="189" t="s">
        <v>243</v>
      </c>
      <c r="AU226" s="189" t="s">
        <v>120</v>
      </c>
      <c r="AV226" s="11" t="s">
        <v>120</v>
      </c>
      <c r="AW226" s="11" t="s">
        <v>42</v>
      </c>
      <c r="AX226" s="11" t="s">
        <v>26</v>
      </c>
      <c r="AY226" s="189" t="s">
        <v>235</v>
      </c>
    </row>
    <row r="227" spans="2:65" s="1" customFormat="1" ht="31.5" customHeight="1">
      <c r="B227" s="37"/>
      <c r="C227" s="167" t="s">
        <v>375</v>
      </c>
      <c r="D227" s="167" t="s">
        <v>236</v>
      </c>
      <c r="E227" s="168" t="s">
        <v>376</v>
      </c>
      <c r="F227" s="270" t="s">
        <v>377</v>
      </c>
      <c r="G227" s="270"/>
      <c r="H227" s="270"/>
      <c r="I227" s="270"/>
      <c r="J227" s="169" t="s">
        <v>239</v>
      </c>
      <c r="K227" s="170">
        <v>1.881</v>
      </c>
      <c r="L227" s="271">
        <v>0</v>
      </c>
      <c r="M227" s="272"/>
      <c r="N227" s="273">
        <f>ROUND(L227*K227,2)</f>
        <v>0</v>
      </c>
      <c r="O227" s="273"/>
      <c r="P227" s="273"/>
      <c r="Q227" s="273"/>
      <c r="R227" s="39"/>
      <c r="T227" s="171" t="s">
        <v>35</v>
      </c>
      <c r="U227" s="46" t="s">
        <v>51</v>
      </c>
      <c r="V227" s="38"/>
      <c r="W227" s="172">
        <f>V227*K227</f>
        <v>0</v>
      </c>
      <c r="X227" s="172">
        <v>0</v>
      </c>
      <c r="Y227" s="172">
        <f>X227*K227</f>
        <v>0</v>
      </c>
      <c r="Z227" s="172">
        <v>0</v>
      </c>
      <c r="AA227" s="173">
        <f>Z227*K227</f>
        <v>0</v>
      </c>
      <c r="AR227" s="20" t="s">
        <v>240</v>
      </c>
      <c r="AT227" s="20" t="s">
        <v>236</v>
      </c>
      <c r="AU227" s="20" t="s">
        <v>120</v>
      </c>
      <c r="AY227" s="20" t="s">
        <v>235</v>
      </c>
      <c r="BE227" s="108">
        <f>IF(U227="základní",N227,0)</f>
        <v>0</v>
      </c>
      <c r="BF227" s="108">
        <f>IF(U227="snížená",N227,0)</f>
        <v>0</v>
      </c>
      <c r="BG227" s="108">
        <f>IF(U227="zákl. přenesená",N227,0)</f>
        <v>0</v>
      </c>
      <c r="BH227" s="108">
        <f>IF(U227="sníž. přenesená",N227,0)</f>
        <v>0</v>
      </c>
      <c r="BI227" s="108">
        <f>IF(U227="nulová",N227,0)</f>
        <v>0</v>
      </c>
      <c r="BJ227" s="20" t="s">
        <v>26</v>
      </c>
      <c r="BK227" s="108">
        <f>ROUND(L227*K227,2)</f>
        <v>0</v>
      </c>
      <c r="BL227" s="20" t="s">
        <v>240</v>
      </c>
      <c r="BM227" s="20" t="s">
        <v>378</v>
      </c>
    </row>
    <row r="228" spans="2:65" s="11" customFormat="1" ht="22.5" customHeight="1">
      <c r="B228" s="182"/>
      <c r="C228" s="183"/>
      <c r="D228" s="183"/>
      <c r="E228" s="184" t="s">
        <v>35</v>
      </c>
      <c r="F228" s="282" t="s">
        <v>141</v>
      </c>
      <c r="G228" s="283"/>
      <c r="H228" s="283"/>
      <c r="I228" s="283"/>
      <c r="J228" s="183"/>
      <c r="K228" s="185">
        <v>1.881</v>
      </c>
      <c r="L228" s="183"/>
      <c r="M228" s="183"/>
      <c r="N228" s="183"/>
      <c r="O228" s="183"/>
      <c r="P228" s="183"/>
      <c r="Q228" s="183"/>
      <c r="R228" s="186"/>
      <c r="T228" s="187"/>
      <c r="U228" s="183"/>
      <c r="V228" s="183"/>
      <c r="W228" s="183"/>
      <c r="X228" s="183"/>
      <c r="Y228" s="183"/>
      <c r="Z228" s="183"/>
      <c r="AA228" s="188"/>
      <c r="AT228" s="189" t="s">
        <v>243</v>
      </c>
      <c r="AU228" s="189" t="s">
        <v>120</v>
      </c>
      <c r="AV228" s="11" t="s">
        <v>120</v>
      </c>
      <c r="AW228" s="11" t="s">
        <v>42</v>
      </c>
      <c r="AX228" s="11" t="s">
        <v>26</v>
      </c>
      <c r="AY228" s="189" t="s">
        <v>235</v>
      </c>
    </row>
    <row r="229" spans="2:65" s="1" customFormat="1" ht="31.5" customHeight="1">
      <c r="B229" s="37"/>
      <c r="C229" s="167" t="s">
        <v>379</v>
      </c>
      <c r="D229" s="167" t="s">
        <v>236</v>
      </c>
      <c r="E229" s="168" t="s">
        <v>380</v>
      </c>
      <c r="F229" s="270" t="s">
        <v>381</v>
      </c>
      <c r="G229" s="270"/>
      <c r="H229" s="270"/>
      <c r="I229" s="270"/>
      <c r="J229" s="169" t="s">
        <v>239</v>
      </c>
      <c r="K229" s="170">
        <v>1.5720000000000001</v>
      </c>
      <c r="L229" s="271">
        <v>0</v>
      </c>
      <c r="M229" s="272"/>
      <c r="N229" s="273">
        <f>ROUND(L229*K229,2)</f>
        <v>0</v>
      </c>
      <c r="O229" s="273"/>
      <c r="P229" s="273"/>
      <c r="Q229" s="273"/>
      <c r="R229" s="39"/>
      <c r="T229" s="171" t="s">
        <v>35</v>
      </c>
      <c r="U229" s="46" t="s">
        <v>51</v>
      </c>
      <c r="V229" s="38"/>
      <c r="W229" s="172">
        <f>V229*K229</f>
        <v>0</v>
      </c>
      <c r="X229" s="172">
        <v>0</v>
      </c>
      <c r="Y229" s="172">
        <f>X229*K229</f>
        <v>0</v>
      </c>
      <c r="Z229" s="172">
        <v>0</v>
      </c>
      <c r="AA229" s="173">
        <f>Z229*K229</f>
        <v>0</v>
      </c>
      <c r="AR229" s="20" t="s">
        <v>240</v>
      </c>
      <c r="AT229" s="20" t="s">
        <v>236</v>
      </c>
      <c r="AU229" s="20" t="s">
        <v>120</v>
      </c>
      <c r="AY229" s="20" t="s">
        <v>235</v>
      </c>
      <c r="BE229" s="108">
        <f>IF(U229="základní",N229,0)</f>
        <v>0</v>
      </c>
      <c r="BF229" s="108">
        <f>IF(U229="snížená",N229,0)</f>
        <v>0</v>
      </c>
      <c r="BG229" s="108">
        <f>IF(U229="zákl. přenesená",N229,0)</f>
        <v>0</v>
      </c>
      <c r="BH229" s="108">
        <f>IF(U229="sníž. přenesená",N229,0)</f>
        <v>0</v>
      </c>
      <c r="BI229" s="108">
        <f>IF(U229="nulová",N229,0)</f>
        <v>0</v>
      </c>
      <c r="BJ229" s="20" t="s">
        <v>26</v>
      </c>
      <c r="BK229" s="108">
        <f>ROUND(L229*K229,2)</f>
        <v>0</v>
      </c>
      <c r="BL229" s="20" t="s">
        <v>240</v>
      </c>
      <c r="BM229" s="20" t="s">
        <v>382</v>
      </c>
    </row>
    <row r="230" spans="2:65" s="11" customFormat="1" ht="22.5" customHeight="1">
      <c r="B230" s="182"/>
      <c r="C230" s="183"/>
      <c r="D230" s="183"/>
      <c r="E230" s="184" t="s">
        <v>35</v>
      </c>
      <c r="F230" s="282" t="s">
        <v>145</v>
      </c>
      <c r="G230" s="283"/>
      <c r="H230" s="283"/>
      <c r="I230" s="283"/>
      <c r="J230" s="183"/>
      <c r="K230" s="185">
        <v>1.5720000000000001</v>
      </c>
      <c r="L230" s="183"/>
      <c r="M230" s="183"/>
      <c r="N230" s="183"/>
      <c r="O230" s="183"/>
      <c r="P230" s="183"/>
      <c r="Q230" s="183"/>
      <c r="R230" s="186"/>
      <c r="T230" s="187"/>
      <c r="U230" s="183"/>
      <c r="V230" s="183"/>
      <c r="W230" s="183"/>
      <c r="X230" s="183"/>
      <c r="Y230" s="183"/>
      <c r="Z230" s="183"/>
      <c r="AA230" s="188"/>
      <c r="AT230" s="189" t="s">
        <v>243</v>
      </c>
      <c r="AU230" s="189" t="s">
        <v>120</v>
      </c>
      <c r="AV230" s="11" t="s">
        <v>120</v>
      </c>
      <c r="AW230" s="11" t="s">
        <v>42</v>
      </c>
      <c r="AX230" s="11" t="s">
        <v>26</v>
      </c>
      <c r="AY230" s="189" t="s">
        <v>235</v>
      </c>
    </row>
    <row r="231" spans="2:65" s="1" customFormat="1" ht="22.5" customHeight="1">
      <c r="B231" s="37"/>
      <c r="C231" s="167" t="s">
        <v>383</v>
      </c>
      <c r="D231" s="167" t="s">
        <v>236</v>
      </c>
      <c r="E231" s="168" t="s">
        <v>384</v>
      </c>
      <c r="F231" s="270" t="s">
        <v>385</v>
      </c>
      <c r="G231" s="270"/>
      <c r="H231" s="270"/>
      <c r="I231" s="270"/>
      <c r="J231" s="169" t="s">
        <v>254</v>
      </c>
      <c r="K231" s="170">
        <v>0.20200000000000001</v>
      </c>
      <c r="L231" s="271">
        <v>0</v>
      </c>
      <c r="M231" s="272"/>
      <c r="N231" s="273">
        <f>ROUND(L231*K231,2)</f>
        <v>0</v>
      </c>
      <c r="O231" s="273"/>
      <c r="P231" s="273"/>
      <c r="Q231" s="273"/>
      <c r="R231" s="39"/>
      <c r="T231" s="171" t="s">
        <v>35</v>
      </c>
      <c r="U231" s="46" t="s">
        <v>51</v>
      </c>
      <c r="V231" s="38"/>
      <c r="W231" s="172">
        <f>V231*K231</f>
        <v>0</v>
      </c>
      <c r="X231" s="172">
        <v>1.0530600000000001</v>
      </c>
      <c r="Y231" s="172">
        <f>X231*K231</f>
        <v>0.21271812000000004</v>
      </c>
      <c r="Z231" s="172">
        <v>0</v>
      </c>
      <c r="AA231" s="173">
        <f>Z231*K231</f>
        <v>0</v>
      </c>
      <c r="AR231" s="20" t="s">
        <v>240</v>
      </c>
      <c r="AT231" s="20" t="s">
        <v>236</v>
      </c>
      <c r="AU231" s="20" t="s">
        <v>120</v>
      </c>
      <c r="AY231" s="20" t="s">
        <v>235</v>
      </c>
      <c r="BE231" s="108">
        <f>IF(U231="základní",N231,0)</f>
        <v>0</v>
      </c>
      <c r="BF231" s="108">
        <f>IF(U231="snížená",N231,0)</f>
        <v>0</v>
      </c>
      <c r="BG231" s="108">
        <f>IF(U231="zákl. přenesená",N231,0)</f>
        <v>0</v>
      </c>
      <c r="BH231" s="108">
        <f>IF(U231="sníž. přenesená",N231,0)</f>
        <v>0</v>
      </c>
      <c r="BI231" s="108">
        <f>IF(U231="nulová",N231,0)</f>
        <v>0</v>
      </c>
      <c r="BJ231" s="20" t="s">
        <v>26</v>
      </c>
      <c r="BK231" s="108">
        <f>ROUND(L231*K231,2)</f>
        <v>0</v>
      </c>
      <c r="BL231" s="20" t="s">
        <v>240</v>
      </c>
      <c r="BM231" s="20" t="s">
        <v>386</v>
      </c>
    </row>
    <row r="232" spans="2:65" s="11" customFormat="1" ht="22.5" customHeight="1">
      <c r="B232" s="182"/>
      <c r="C232" s="183"/>
      <c r="D232" s="183"/>
      <c r="E232" s="184" t="s">
        <v>35</v>
      </c>
      <c r="F232" s="282" t="s">
        <v>387</v>
      </c>
      <c r="G232" s="283"/>
      <c r="H232" s="283"/>
      <c r="I232" s="283"/>
      <c r="J232" s="183"/>
      <c r="K232" s="185">
        <v>0.20200000000000001</v>
      </c>
      <c r="L232" s="183"/>
      <c r="M232" s="183"/>
      <c r="N232" s="183"/>
      <c r="O232" s="183"/>
      <c r="P232" s="183"/>
      <c r="Q232" s="183"/>
      <c r="R232" s="186"/>
      <c r="T232" s="187"/>
      <c r="U232" s="183"/>
      <c r="V232" s="183"/>
      <c r="W232" s="183"/>
      <c r="X232" s="183"/>
      <c r="Y232" s="183"/>
      <c r="Z232" s="183"/>
      <c r="AA232" s="188"/>
      <c r="AT232" s="189" t="s">
        <v>243</v>
      </c>
      <c r="AU232" s="189" t="s">
        <v>120</v>
      </c>
      <c r="AV232" s="11" t="s">
        <v>120</v>
      </c>
      <c r="AW232" s="11" t="s">
        <v>42</v>
      </c>
      <c r="AX232" s="11" t="s">
        <v>26</v>
      </c>
      <c r="AY232" s="189" t="s">
        <v>235</v>
      </c>
    </row>
    <row r="233" spans="2:65" s="1" customFormat="1" ht="31.5" customHeight="1">
      <c r="B233" s="37"/>
      <c r="C233" s="167" t="s">
        <v>388</v>
      </c>
      <c r="D233" s="167" t="s">
        <v>236</v>
      </c>
      <c r="E233" s="168" t="s">
        <v>389</v>
      </c>
      <c r="F233" s="270" t="s">
        <v>390</v>
      </c>
      <c r="G233" s="270"/>
      <c r="H233" s="270"/>
      <c r="I233" s="270"/>
      <c r="J233" s="169" t="s">
        <v>259</v>
      </c>
      <c r="K233" s="170">
        <v>37.21</v>
      </c>
      <c r="L233" s="271">
        <v>0</v>
      </c>
      <c r="M233" s="272"/>
      <c r="N233" s="273">
        <f>ROUND(L233*K233,2)</f>
        <v>0</v>
      </c>
      <c r="O233" s="273"/>
      <c r="P233" s="273"/>
      <c r="Q233" s="273"/>
      <c r="R233" s="39"/>
      <c r="T233" s="171" t="s">
        <v>35</v>
      </c>
      <c r="U233" s="46" t="s">
        <v>51</v>
      </c>
      <c r="V233" s="38"/>
      <c r="W233" s="172">
        <f>V233*K233</f>
        <v>0</v>
      </c>
      <c r="X233" s="172">
        <v>0.1173</v>
      </c>
      <c r="Y233" s="172">
        <f>X233*K233</f>
        <v>4.3647330000000002</v>
      </c>
      <c r="Z233" s="172">
        <v>0</v>
      </c>
      <c r="AA233" s="173">
        <f>Z233*K233</f>
        <v>0</v>
      </c>
      <c r="AR233" s="20" t="s">
        <v>240</v>
      </c>
      <c r="AT233" s="20" t="s">
        <v>236</v>
      </c>
      <c r="AU233" s="20" t="s">
        <v>120</v>
      </c>
      <c r="AY233" s="20" t="s">
        <v>235</v>
      </c>
      <c r="BE233" s="108">
        <f>IF(U233="základní",N233,0)</f>
        <v>0</v>
      </c>
      <c r="BF233" s="108">
        <f>IF(U233="snížená",N233,0)</f>
        <v>0</v>
      </c>
      <c r="BG233" s="108">
        <f>IF(U233="zákl. přenesená",N233,0)</f>
        <v>0</v>
      </c>
      <c r="BH233" s="108">
        <f>IF(U233="sníž. přenesená",N233,0)</f>
        <v>0</v>
      </c>
      <c r="BI233" s="108">
        <f>IF(U233="nulová",N233,0)</f>
        <v>0</v>
      </c>
      <c r="BJ233" s="20" t="s">
        <v>26</v>
      </c>
      <c r="BK233" s="108">
        <f>ROUND(L233*K233,2)</f>
        <v>0</v>
      </c>
      <c r="BL233" s="20" t="s">
        <v>240</v>
      </c>
      <c r="BM233" s="20" t="s">
        <v>391</v>
      </c>
    </row>
    <row r="234" spans="2:65" s="11" customFormat="1" ht="22.5" customHeight="1">
      <c r="B234" s="182"/>
      <c r="C234" s="183"/>
      <c r="D234" s="183"/>
      <c r="E234" s="184" t="s">
        <v>35</v>
      </c>
      <c r="F234" s="282" t="s">
        <v>159</v>
      </c>
      <c r="G234" s="283"/>
      <c r="H234" s="283"/>
      <c r="I234" s="283"/>
      <c r="J234" s="183"/>
      <c r="K234" s="185">
        <v>37.21</v>
      </c>
      <c r="L234" s="183"/>
      <c r="M234" s="183"/>
      <c r="N234" s="183"/>
      <c r="O234" s="183"/>
      <c r="P234" s="183"/>
      <c r="Q234" s="183"/>
      <c r="R234" s="186"/>
      <c r="T234" s="187"/>
      <c r="U234" s="183"/>
      <c r="V234" s="183"/>
      <c r="W234" s="183"/>
      <c r="X234" s="183"/>
      <c r="Y234" s="183"/>
      <c r="Z234" s="183"/>
      <c r="AA234" s="188"/>
      <c r="AT234" s="189" t="s">
        <v>243</v>
      </c>
      <c r="AU234" s="189" t="s">
        <v>120</v>
      </c>
      <c r="AV234" s="11" t="s">
        <v>120</v>
      </c>
      <c r="AW234" s="11" t="s">
        <v>42</v>
      </c>
      <c r="AX234" s="11" t="s">
        <v>26</v>
      </c>
      <c r="AY234" s="189" t="s">
        <v>235</v>
      </c>
    </row>
    <row r="235" spans="2:65" s="1" customFormat="1" ht="31.5" customHeight="1">
      <c r="B235" s="37"/>
      <c r="C235" s="167" t="s">
        <v>392</v>
      </c>
      <c r="D235" s="167" t="s">
        <v>236</v>
      </c>
      <c r="E235" s="168" t="s">
        <v>393</v>
      </c>
      <c r="F235" s="270" t="s">
        <v>394</v>
      </c>
      <c r="G235" s="270"/>
      <c r="H235" s="270"/>
      <c r="I235" s="270"/>
      <c r="J235" s="169" t="s">
        <v>259</v>
      </c>
      <c r="K235" s="170">
        <v>5.84</v>
      </c>
      <c r="L235" s="271">
        <v>0</v>
      </c>
      <c r="M235" s="272"/>
      <c r="N235" s="273">
        <f>ROUND(L235*K235,2)</f>
        <v>0</v>
      </c>
      <c r="O235" s="273"/>
      <c r="P235" s="273"/>
      <c r="Q235" s="273"/>
      <c r="R235" s="39"/>
      <c r="T235" s="171" t="s">
        <v>35</v>
      </c>
      <c r="U235" s="46" t="s">
        <v>51</v>
      </c>
      <c r="V235" s="38"/>
      <c r="W235" s="172">
        <f>V235*K235</f>
        <v>0</v>
      </c>
      <c r="X235" s="172">
        <v>0.1173</v>
      </c>
      <c r="Y235" s="172">
        <f>X235*K235</f>
        <v>0.68503199999999997</v>
      </c>
      <c r="Z235" s="172">
        <v>0</v>
      </c>
      <c r="AA235" s="173">
        <f>Z235*K235</f>
        <v>0</v>
      </c>
      <c r="AR235" s="20" t="s">
        <v>240</v>
      </c>
      <c r="AT235" s="20" t="s">
        <v>236</v>
      </c>
      <c r="AU235" s="20" t="s">
        <v>120</v>
      </c>
      <c r="AY235" s="20" t="s">
        <v>235</v>
      </c>
      <c r="BE235" s="108">
        <f>IF(U235="základní",N235,0)</f>
        <v>0</v>
      </c>
      <c r="BF235" s="108">
        <f>IF(U235="snížená",N235,0)</f>
        <v>0</v>
      </c>
      <c r="BG235" s="108">
        <f>IF(U235="zákl. přenesená",N235,0)</f>
        <v>0</v>
      </c>
      <c r="BH235" s="108">
        <f>IF(U235="sníž. přenesená",N235,0)</f>
        <v>0</v>
      </c>
      <c r="BI235" s="108">
        <f>IF(U235="nulová",N235,0)</f>
        <v>0</v>
      </c>
      <c r="BJ235" s="20" t="s">
        <v>26</v>
      </c>
      <c r="BK235" s="108">
        <f>ROUND(L235*K235,2)</f>
        <v>0</v>
      </c>
      <c r="BL235" s="20" t="s">
        <v>240</v>
      </c>
      <c r="BM235" s="20" t="s">
        <v>395</v>
      </c>
    </row>
    <row r="236" spans="2:65" s="11" customFormat="1" ht="22.5" customHeight="1">
      <c r="B236" s="182"/>
      <c r="C236" s="183"/>
      <c r="D236" s="183"/>
      <c r="E236" s="184" t="s">
        <v>35</v>
      </c>
      <c r="F236" s="282" t="s">
        <v>168</v>
      </c>
      <c r="G236" s="283"/>
      <c r="H236" s="283"/>
      <c r="I236" s="283"/>
      <c r="J236" s="183"/>
      <c r="K236" s="185">
        <v>5.84</v>
      </c>
      <c r="L236" s="183"/>
      <c r="M236" s="183"/>
      <c r="N236" s="183"/>
      <c r="O236" s="183"/>
      <c r="P236" s="183"/>
      <c r="Q236" s="183"/>
      <c r="R236" s="186"/>
      <c r="T236" s="187"/>
      <c r="U236" s="183"/>
      <c r="V236" s="183"/>
      <c r="W236" s="183"/>
      <c r="X236" s="183"/>
      <c r="Y236" s="183"/>
      <c r="Z236" s="183"/>
      <c r="AA236" s="188"/>
      <c r="AT236" s="189" t="s">
        <v>243</v>
      </c>
      <c r="AU236" s="189" t="s">
        <v>120</v>
      </c>
      <c r="AV236" s="11" t="s">
        <v>120</v>
      </c>
      <c r="AW236" s="11" t="s">
        <v>42</v>
      </c>
      <c r="AX236" s="11" t="s">
        <v>26</v>
      </c>
      <c r="AY236" s="189" t="s">
        <v>235</v>
      </c>
    </row>
    <row r="237" spans="2:65" s="1" customFormat="1" ht="31.5" customHeight="1">
      <c r="B237" s="37"/>
      <c r="C237" s="167" t="s">
        <v>396</v>
      </c>
      <c r="D237" s="167" t="s">
        <v>236</v>
      </c>
      <c r="E237" s="168" t="s">
        <v>397</v>
      </c>
      <c r="F237" s="270" t="s">
        <v>398</v>
      </c>
      <c r="G237" s="270"/>
      <c r="H237" s="270"/>
      <c r="I237" s="270"/>
      <c r="J237" s="169" t="s">
        <v>259</v>
      </c>
      <c r="K237" s="170">
        <v>31.37</v>
      </c>
      <c r="L237" s="271">
        <v>0</v>
      </c>
      <c r="M237" s="272"/>
      <c r="N237" s="273">
        <f>ROUND(L237*K237,2)</f>
        <v>0</v>
      </c>
      <c r="O237" s="273"/>
      <c r="P237" s="273"/>
      <c r="Q237" s="273"/>
      <c r="R237" s="39"/>
      <c r="T237" s="171" t="s">
        <v>35</v>
      </c>
      <c r="U237" s="46" t="s">
        <v>51</v>
      </c>
      <c r="V237" s="38"/>
      <c r="W237" s="172">
        <f>V237*K237</f>
        <v>0</v>
      </c>
      <c r="X237" s="172">
        <v>0</v>
      </c>
      <c r="Y237" s="172">
        <f>X237*K237</f>
        <v>0</v>
      </c>
      <c r="Z237" s="172">
        <v>0</v>
      </c>
      <c r="AA237" s="173">
        <f>Z237*K237</f>
        <v>0</v>
      </c>
      <c r="AR237" s="20" t="s">
        <v>240</v>
      </c>
      <c r="AT237" s="20" t="s">
        <v>236</v>
      </c>
      <c r="AU237" s="20" t="s">
        <v>120</v>
      </c>
      <c r="AY237" s="20" t="s">
        <v>235</v>
      </c>
      <c r="BE237" s="108">
        <f>IF(U237="základní",N237,0)</f>
        <v>0</v>
      </c>
      <c r="BF237" s="108">
        <f>IF(U237="snížená",N237,0)</f>
        <v>0</v>
      </c>
      <c r="BG237" s="108">
        <f>IF(U237="zákl. přenesená",N237,0)</f>
        <v>0</v>
      </c>
      <c r="BH237" s="108">
        <f>IF(U237="sníž. přenesená",N237,0)</f>
        <v>0</v>
      </c>
      <c r="BI237" s="108">
        <f>IF(U237="nulová",N237,0)</f>
        <v>0</v>
      </c>
      <c r="BJ237" s="20" t="s">
        <v>26</v>
      </c>
      <c r="BK237" s="108">
        <f>ROUND(L237*K237,2)</f>
        <v>0</v>
      </c>
      <c r="BL237" s="20" t="s">
        <v>240</v>
      </c>
      <c r="BM237" s="20" t="s">
        <v>399</v>
      </c>
    </row>
    <row r="238" spans="2:65" s="10" customFormat="1" ht="22.5" customHeight="1">
      <c r="B238" s="174"/>
      <c r="C238" s="175"/>
      <c r="D238" s="175"/>
      <c r="E238" s="176" t="s">
        <v>35</v>
      </c>
      <c r="F238" s="274" t="s">
        <v>242</v>
      </c>
      <c r="G238" s="275"/>
      <c r="H238" s="275"/>
      <c r="I238" s="275"/>
      <c r="J238" s="175"/>
      <c r="K238" s="177" t="s">
        <v>35</v>
      </c>
      <c r="L238" s="175"/>
      <c r="M238" s="175"/>
      <c r="N238" s="175"/>
      <c r="O238" s="175"/>
      <c r="P238" s="175"/>
      <c r="Q238" s="175"/>
      <c r="R238" s="178"/>
      <c r="T238" s="179"/>
      <c r="U238" s="175"/>
      <c r="V238" s="175"/>
      <c r="W238" s="175"/>
      <c r="X238" s="175"/>
      <c r="Y238" s="175"/>
      <c r="Z238" s="175"/>
      <c r="AA238" s="180"/>
      <c r="AT238" s="181" t="s">
        <v>243</v>
      </c>
      <c r="AU238" s="181" t="s">
        <v>120</v>
      </c>
      <c r="AV238" s="10" t="s">
        <v>26</v>
      </c>
      <c r="AW238" s="10" t="s">
        <v>42</v>
      </c>
      <c r="AX238" s="10" t="s">
        <v>86</v>
      </c>
      <c r="AY238" s="181" t="s">
        <v>235</v>
      </c>
    </row>
    <row r="239" spans="2:65" s="10" customFormat="1" ht="22.5" customHeight="1">
      <c r="B239" s="174"/>
      <c r="C239" s="175"/>
      <c r="D239" s="175"/>
      <c r="E239" s="176" t="s">
        <v>35</v>
      </c>
      <c r="F239" s="280" t="s">
        <v>400</v>
      </c>
      <c r="G239" s="281"/>
      <c r="H239" s="281"/>
      <c r="I239" s="281"/>
      <c r="J239" s="175"/>
      <c r="K239" s="177" t="s">
        <v>35</v>
      </c>
      <c r="L239" s="175"/>
      <c r="M239" s="175"/>
      <c r="N239" s="175"/>
      <c r="O239" s="175"/>
      <c r="P239" s="175"/>
      <c r="Q239" s="175"/>
      <c r="R239" s="178"/>
      <c r="T239" s="179"/>
      <c r="U239" s="175"/>
      <c r="V239" s="175"/>
      <c r="W239" s="175"/>
      <c r="X239" s="175"/>
      <c r="Y239" s="175"/>
      <c r="Z239" s="175"/>
      <c r="AA239" s="180"/>
      <c r="AT239" s="181" t="s">
        <v>243</v>
      </c>
      <c r="AU239" s="181" t="s">
        <v>120</v>
      </c>
      <c r="AV239" s="10" t="s">
        <v>26</v>
      </c>
      <c r="AW239" s="10" t="s">
        <v>42</v>
      </c>
      <c r="AX239" s="10" t="s">
        <v>86</v>
      </c>
      <c r="AY239" s="181" t="s">
        <v>235</v>
      </c>
    </row>
    <row r="240" spans="2:65" s="11" customFormat="1" ht="22.5" customHeight="1">
      <c r="B240" s="182"/>
      <c r="C240" s="183"/>
      <c r="D240" s="183"/>
      <c r="E240" s="184" t="s">
        <v>121</v>
      </c>
      <c r="F240" s="276" t="s">
        <v>122</v>
      </c>
      <c r="G240" s="277"/>
      <c r="H240" s="277"/>
      <c r="I240" s="277"/>
      <c r="J240" s="183"/>
      <c r="K240" s="185">
        <v>31.37</v>
      </c>
      <c r="L240" s="183"/>
      <c r="M240" s="183"/>
      <c r="N240" s="183"/>
      <c r="O240" s="183"/>
      <c r="P240" s="183"/>
      <c r="Q240" s="183"/>
      <c r="R240" s="186"/>
      <c r="T240" s="187"/>
      <c r="U240" s="183"/>
      <c r="V240" s="183"/>
      <c r="W240" s="183"/>
      <c r="X240" s="183"/>
      <c r="Y240" s="183"/>
      <c r="Z240" s="183"/>
      <c r="AA240" s="188"/>
      <c r="AT240" s="189" t="s">
        <v>243</v>
      </c>
      <c r="AU240" s="189" t="s">
        <v>120</v>
      </c>
      <c r="AV240" s="11" t="s">
        <v>120</v>
      </c>
      <c r="AW240" s="11" t="s">
        <v>42</v>
      </c>
      <c r="AX240" s="11" t="s">
        <v>26</v>
      </c>
      <c r="AY240" s="189" t="s">
        <v>235</v>
      </c>
    </row>
    <row r="241" spans="2:65" s="1" customFormat="1" ht="31.5" customHeight="1">
      <c r="B241" s="37"/>
      <c r="C241" s="167" t="s">
        <v>401</v>
      </c>
      <c r="D241" s="167" t="s">
        <v>236</v>
      </c>
      <c r="E241" s="168" t="s">
        <v>402</v>
      </c>
      <c r="F241" s="270" t="s">
        <v>403</v>
      </c>
      <c r="G241" s="270"/>
      <c r="H241" s="270"/>
      <c r="I241" s="270"/>
      <c r="J241" s="169" t="s">
        <v>259</v>
      </c>
      <c r="K241" s="170">
        <v>37.21</v>
      </c>
      <c r="L241" s="271">
        <v>0</v>
      </c>
      <c r="M241" s="272"/>
      <c r="N241" s="273">
        <f>ROUND(L241*K241,2)</f>
        <v>0</v>
      </c>
      <c r="O241" s="273"/>
      <c r="P241" s="273"/>
      <c r="Q241" s="273"/>
      <c r="R241" s="39"/>
      <c r="T241" s="171" t="s">
        <v>35</v>
      </c>
      <c r="U241" s="46" t="s">
        <v>51</v>
      </c>
      <c r="V241" s="38"/>
      <c r="W241" s="172">
        <f>V241*K241</f>
        <v>0</v>
      </c>
      <c r="X241" s="172">
        <v>4.8900000000000002E-3</v>
      </c>
      <c r="Y241" s="172">
        <f>X241*K241</f>
        <v>0.1819569</v>
      </c>
      <c r="Z241" s="172">
        <v>0</v>
      </c>
      <c r="AA241" s="173">
        <f>Z241*K241</f>
        <v>0</v>
      </c>
      <c r="AR241" s="20" t="s">
        <v>240</v>
      </c>
      <c r="AT241" s="20" t="s">
        <v>236</v>
      </c>
      <c r="AU241" s="20" t="s">
        <v>120</v>
      </c>
      <c r="AY241" s="20" t="s">
        <v>235</v>
      </c>
      <c r="BE241" s="108">
        <f>IF(U241="základní",N241,0)</f>
        <v>0</v>
      </c>
      <c r="BF241" s="108">
        <f>IF(U241="snížená",N241,0)</f>
        <v>0</v>
      </c>
      <c r="BG241" s="108">
        <f>IF(U241="zákl. přenesená",N241,0)</f>
        <v>0</v>
      </c>
      <c r="BH241" s="108">
        <f>IF(U241="sníž. přenesená",N241,0)</f>
        <v>0</v>
      </c>
      <c r="BI241" s="108">
        <f>IF(U241="nulová",N241,0)</f>
        <v>0</v>
      </c>
      <c r="BJ241" s="20" t="s">
        <v>26</v>
      </c>
      <c r="BK241" s="108">
        <f>ROUND(L241*K241,2)</f>
        <v>0</v>
      </c>
      <c r="BL241" s="20" t="s">
        <v>240</v>
      </c>
      <c r="BM241" s="20" t="s">
        <v>404</v>
      </c>
    </row>
    <row r="242" spans="2:65" s="11" customFormat="1" ht="22.5" customHeight="1">
      <c r="B242" s="182"/>
      <c r="C242" s="183"/>
      <c r="D242" s="183"/>
      <c r="E242" s="184" t="s">
        <v>35</v>
      </c>
      <c r="F242" s="282" t="s">
        <v>159</v>
      </c>
      <c r="G242" s="283"/>
      <c r="H242" s="283"/>
      <c r="I242" s="283"/>
      <c r="J242" s="183"/>
      <c r="K242" s="185">
        <v>37.21</v>
      </c>
      <c r="L242" s="183"/>
      <c r="M242" s="183"/>
      <c r="N242" s="183"/>
      <c r="O242" s="183"/>
      <c r="P242" s="183"/>
      <c r="Q242" s="183"/>
      <c r="R242" s="186"/>
      <c r="T242" s="187"/>
      <c r="U242" s="183"/>
      <c r="V242" s="183"/>
      <c r="W242" s="183"/>
      <c r="X242" s="183"/>
      <c r="Y242" s="183"/>
      <c r="Z242" s="183"/>
      <c r="AA242" s="188"/>
      <c r="AT242" s="189" t="s">
        <v>243</v>
      </c>
      <c r="AU242" s="189" t="s">
        <v>120</v>
      </c>
      <c r="AV242" s="11" t="s">
        <v>120</v>
      </c>
      <c r="AW242" s="11" t="s">
        <v>42</v>
      </c>
      <c r="AX242" s="11" t="s">
        <v>26</v>
      </c>
      <c r="AY242" s="189" t="s">
        <v>235</v>
      </c>
    </row>
    <row r="243" spans="2:65" s="1" customFormat="1" ht="22.5" customHeight="1">
      <c r="B243" s="37"/>
      <c r="C243" s="167" t="s">
        <v>405</v>
      </c>
      <c r="D243" s="167" t="s">
        <v>236</v>
      </c>
      <c r="E243" s="168" t="s">
        <v>406</v>
      </c>
      <c r="F243" s="270" t="s">
        <v>407</v>
      </c>
      <c r="G243" s="270"/>
      <c r="H243" s="270"/>
      <c r="I243" s="270"/>
      <c r="J243" s="169" t="s">
        <v>259</v>
      </c>
      <c r="K243" s="170">
        <v>37.21</v>
      </c>
      <c r="L243" s="271">
        <v>0</v>
      </c>
      <c r="M243" s="272"/>
      <c r="N243" s="273">
        <f>ROUND(L243*K243,2)</f>
        <v>0</v>
      </c>
      <c r="O243" s="273"/>
      <c r="P243" s="273"/>
      <c r="Q243" s="273"/>
      <c r="R243" s="39"/>
      <c r="T243" s="171" t="s">
        <v>35</v>
      </c>
      <c r="U243" s="46" t="s">
        <v>51</v>
      </c>
      <c r="V243" s="38"/>
      <c r="W243" s="172">
        <f>V243*K243</f>
        <v>0</v>
      </c>
      <c r="X243" s="172">
        <v>4.8900000000000002E-3</v>
      </c>
      <c r="Y243" s="172">
        <f>X243*K243</f>
        <v>0.1819569</v>
      </c>
      <c r="Z243" s="172">
        <v>0</v>
      </c>
      <c r="AA243" s="173">
        <f>Z243*K243</f>
        <v>0</v>
      </c>
      <c r="AR243" s="20" t="s">
        <v>240</v>
      </c>
      <c r="AT243" s="20" t="s">
        <v>236</v>
      </c>
      <c r="AU243" s="20" t="s">
        <v>120</v>
      </c>
      <c r="AY243" s="20" t="s">
        <v>235</v>
      </c>
      <c r="BE243" s="108">
        <f>IF(U243="základní",N243,0)</f>
        <v>0</v>
      </c>
      <c r="BF243" s="108">
        <f>IF(U243="snížená",N243,0)</f>
        <v>0</v>
      </c>
      <c r="BG243" s="108">
        <f>IF(U243="zákl. přenesená",N243,0)</f>
        <v>0</v>
      </c>
      <c r="BH243" s="108">
        <f>IF(U243="sníž. přenesená",N243,0)</f>
        <v>0</v>
      </c>
      <c r="BI243" s="108">
        <f>IF(U243="nulová",N243,0)</f>
        <v>0</v>
      </c>
      <c r="BJ243" s="20" t="s">
        <v>26</v>
      </c>
      <c r="BK243" s="108">
        <f>ROUND(L243*K243,2)</f>
        <v>0</v>
      </c>
      <c r="BL243" s="20" t="s">
        <v>240</v>
      </c>
      <c r="BM243" s="20" t="s">
        <v>408</v>
      </c>
    </row>
    <row r="244" spans="2:65" s="11" customFormat="1" ht="22.5" customHeight="1">
      <c r="B244" s="182"/>
      <c r="C244" s="183"/>
      <c r="D244" s="183"/>
      <c r="E244" s="184" t="s">
        <v>35</v>
      </c>
      <c r="F244" s="282" t="s">
        <v>159</v>
      </c>
      <c r="G244" s="283"/>
      <c r="H244" s="283"/>
      <c r="I244" s="283"/>
      <c r="J244" s="183"/>
      <c r="K244" s="185">
        <v>37.21</v>
      </c>
      <c r="L244" s="183"/>
      <c r="M244" s="183"/>
      <c r="N244" s="183"/>
      <c r="O244" s="183"/>
      <c r="P244" s="183"/>
      <c r="Q244" s="183"/>
      <c r="R244" s="186"/>
      <c r="T244" s="187"/>
      <c r="U244" s="183"/>
      <c r="V244" s="183"/>
      <c r="W244" s="183"/>
      <c r="X244" s="183"/>
      <c r="Y244" s="183"/>
      <c r="Z244" s="183"/>
      <c r="AA244" s="188"/>
      <c r="AT244" s="189" t="s">
        <v>243</v>
      </c>
      <c r="AU244" s="189" t="s">
        <v>120</v>
      </c>
      <c r="AV244" s="11" t="s">
        <v>120</v>
      </c>
      <c r="AW244" s="11" t="s">
        <v>42</v>
      </c>
      <c r="AX244" s="11" t="s">
        <v>26</v>
      </c>
      <c r="AY244" s="189" t="s">
        <v>235</v>
      </c>
    </row>
    <row r="245" spans="2:65" s="1" customFormat="1" ht="31.5" customHeight="1">
      <c r="B245" s="37"/>
      <c r="C245" s="167" t="s">
        <v>409</v>
      </c>
      <c r="D245" s="167" t="s">
        <v>236</v>
      </c>
      <c r="E245" s="168" t="s">
        <v>410</v>
      </c>
      <c r="F245" s="270" t="s">
        <v>411</v>
      </c>
      <c r="G245" s="270"/>
      <c r="H245" s="270"/>
      <c r="I245" s="270"/>
      <c r="J245" s="169" t="s">
        <v>270</v>
      </c>
      <c r="K245" s="170">
        <v>1</v>
      </c>
      <c r="L245" s="271">
        <v>0</v>
      </c>
      <c r="M245" s="272"/>
      <c r="N245" s="273">
        <f>ROUND(L245*K245,2)</f>
        <v>0</v>
      </c>
      <c r="O245" s="273"/>
      <c r="P245" s="273"/>
      <c r="Q245" s="273"/>
      <c r="R245" s="39"/>
      <c r="T245" s="171" t="s">
        <v>35</v>
      </c>
      <c r="U245" s="46" t="s">
        <v>51</v>
      </c>
      <c r="V245" s="38"/>
      <c r="W245" s="172">
        <f>V245*K245</f>
        <v>0</v>
      </c>
      <c r="X245" s="172">
        <v>1.6979999999999999E-2</v>
      </c>
      <c r="Y245" s="172">
        <f>X245*K245</f>
        <v>1.6979999999999999E-2</v>
      </c>
      <c r="Z245" s="172">
        <v>0</v>
      </c>
      <c r="AA245" s="173">
        <f>Z245*K245</f>
        <v>0</v>
      </c>
      <c r="AR245" s="20" t="s">
        <v>240</v>
      </c>
      <c r="AT245" s="20" t="s">
        <v>236</v>
      </c>
      <c r="AU245" s="20" t="s">
        <v>120</v>
      </c>
      <c r="AY245" s="20" t="s">
        <v>235</v>
      </c>
      <c r="BE245" s="108">
        <f>IF(U245="základní",N245,0)</f>
        <v>0</v>
      </c>
      <c r="BF245" s="108">
        <f>IF(U245="snížená",N245,0)</f>
        <v>0</v>
      </c>
      <c r="BG245" s="108">
        <f>IF(U245="zákl. přenesená",N245,0)</f>
        <v>0</v>
      </c>
      <c r="BH245" s="108">
        <f>IF(U245="sníž. přenesená",N245,0)</f>
        <v>0</v>
      </c>
      <c r="BI245" s="108">
        <f>IF(U245="nulová",N245,0)</f>
        <v>0</v>
      </c>
      <c r="BJ245" s="20" t="s">
        <v>26</v>
      </c>
      <c r="BK245" s="108">
        <f>ROUND(L245*K245,2)</f>
        <v>0</v>
      </c>
      <c r="BL245" s="20" t="s">
        <v>240</v>
      </c>
      <c r="BM245" s="20" t="s">
        <v>412</v>
      </c>
    </row>
    <row r="246" spans="2:65" s="10" customFormat="1" ht="22.5" customHeight="1">
      <c r="B246" s="174"/>
      <c r="C246" s="175"/>
      <c r="D246" s="175"/>
      <c r="E246" s="176" t="s">
        <v>35</v>
      </c>
      <c r="F246" s="274" t="s">
        <v>242</v>
      </c>
      <c r="G246" s="275"/>
      <c r="H246" s="275"/>
      <c r="I246" s="275"/>
      <c r="J246" s="175"/>
      <c r="K246" s="177" t="s">
        <v>35</v>
      </c>
      <c r="L246" s="175"/>
      <c r="M246" s="175"/>
      <c r="N246" s="175"/>
      <c r="O246" s="175"/>
      <c r="P246" s="175"/>
      <c r="Q246" s="175"/>
      <c r="R246" s="178"/>
      <c r="T246" s="179"/>
      <c r="U246" s="175"/>
      <c r="V246" s="175"/>
      <c r="W246" s="175"/>
      <c r="X246" s="175"/>
      <c r="Y246" s="175"/>
      <c r="Z246" s="175"/>
      <c r="AA246" s="180"/>
      <c r="AT246" s="181" t="s">
        <v>243</v>
      </c>
      <c r="AU246" s="181" t="s">
        <v>120</v>
      </c>
      <c r="AV246" s="10" t="s">
        <v>26</v>
      </c>
      <c r="AW246" s="10" t="s">
        <v>42</v>
      </c>
      <c r="AX246" s="10" t="s">
        <v>86</v>
      </c>
      <c r="AY246" s="181" t="s">
        <v>235</v>
      </c>
    </row>
    <row r="247" spans="2:65" s="10" customFormat="1" ht="22.5" customHeight="1">
      <c r="B247" s="174"/>
      <c r="C247" s="175"/>
      <c r="D247" s="175"/>
      <c r="E247" s="176" t="s">
        <v>35</v>
      </c>
      <c r="F247" s="280" t="s">
        <v>288</v>
      </c>
      <c r="G247" s="281"/>
      <c r="H247" s="281"/>
      <c r="I247" s="281"/>
      <c r="J247" s="175"/>
      <c r="K247" s="177" t="s">
        <v>35</v>
      </c>
      <c r="L247" s="175"/>
      <c r="M247" s="175"/>
      <c r="N247" s="175"/>
      <c r="O247" s="175"/>
      <c r="P247" s="175"/>
      <c r="Q247" s="175"/>
      <c r="R247" s="178"/>
      <c r="T247" s="179"/>
      <c r="U247" s="175"/>
      <c r="V247" s="175"/>
      <c r="W247" s="175"/>
      <c r="X247" s="175"/>
      <c r="Y247" s="175"/>
      <c r="Z247" s="175"/>
      <c r="AA247" s="180"/>
      <c r="AT247" s="181" t="s">
        <v>243</v>
      </c>
      <c r="AU247" s="181" t="s">
        <v>120</v>
      </c>
      <c r="AV247" s="10" t="s">
        <v>26</v>
      </c>
      <c r="AW247" s="10" t="s">
        <v>42</v>
      </c>
      <c r="AX247" s="10" t="s">
        <v>86</v>
      </c>
      <c r="AY247" s="181" t="s">
        <v>235</v>
      </c>
    </row>
    <row r="248" spans="2:65" s="11" customFormat="1" ht="22.5" customHeight="1">
      <c r="B248" s="182"/>
      <c r="C248" s="183"/>
      <c r="D248" s="183"/>
      <c r="E248" s="184" t="s">
        <v>35</v>
      </c>
      <c r="F248" s="276" t="s">
        <v>26</v>
      </c>
      <c r="G248" s="277"/>
      <c r="H248" s="277"/>
      <c r="I248" s="277"/>
      <c r="J248" s="183"/>
      <c r="K248" s="185">
        <v>1</v>
      </c>
      <c r="L248" s="183"/>
      <c r="M248" s="183"/>
      <c r="N248" s="183"/>
      <c r="O248" s="183"/>
      <c r="P248" s="183"/>
      <c r="Q248" s="183"/>
      <c r="R248" s="186"/>
      <c r="T248" s="187"/>
      <c r="U248" s="183"/>
      <c r="V248" s="183"/>
      <c r="W248" s="183"/>
      <c r="X248" s="183"/>
      <c r="Y248" s="183"/>
      <c r="Z248" s="183"/>
      <c r="AA248" s="188"/>
      <c r="AT248" s="189" t="s">
        <v>243</v>
      </c>
      <c r="AU248" s="189" t="s">
        <v>120</v>
      </c>
      <c r="AV248" s="11" t="s">
        <v>120</v>
      </c>
      <c r="AW248" s="11" t="s">
        <v>42</v>
      </c>
      <c r="AX248" s="11" t="s">
        <v>26</v>
      </c>
      <c r="AY248" s="189" t="s">
        <v>235</v>
      </c>
    </row>
    <row r="249" spans="2:65" s="1" customFormat="1" ht="31.5" customHeight="1">
      <c r="B249" s="37"/>
      <c r="C249" s="167" t="s">
        <v>413</v>
      </c>
      <c r="D249" s="167" t="s">
        <v>236</v>
      </c>
      <c r="E249" s="168" t="s">
        <v>414</v>
      </c>
      <c r="F249" s="270" t="s">
        <v>415</v>
      </c>
      <c r="G249" s="270"/>
      <c r="H249" s="270"/>
      <c r="I249" s="270"/>
      <c r="J249" s="169" t="s">
        <v>270</v>
      </c>
      <c r="K249" s="170">
        <v>1</v>
      </c>
      <c r="L249" s="271">
        <v>0</v>
      </c>
      <c r="M249" s="272"/>
      <c r="N249" s="273">
        <f>ROUND(L249*K249,2)</f>
        <v>0</v>
      </c>
      <c r="O249" s="273"/>
      <c r="P249" s="273"/>
      <c r="Q249" s="273"/>
      <c r="R249" s="39"/>
      <c r="T249" s="171" t="s">
        <v>35</v>
      </c>
      <c r="U249" s="46" t="s">
        <v>51</v>
      </c>
      <c r="V249" s="38"/>
      <c r="W249" s="172">
        <f>V249*K249</f>
        <v>0</v>
      </c>
      <c r="X249" s="172">
        <v>4.6339999999999999E-2</v>
      </c>
      <c r="Y249" s="172">
        <f>X249*K249</f>
        <v>4.6339999999999999E-2</v>
      </c>
      <c r="Z249" s="172">
        <v>0</v>
      </c>
      <c r="AA249" s="173">
        <f>Z249*K249</f>
        <v>0</v>
      </c>
      <c r="AR249" s="20" t="s">
        <v>240</v>
      </c>
      <c r="AT249" s="20" t="s">
        <v>236</v>
      </c>
      <c r="AU249" s="20" t="s">
        <v>120</v>
      </c>
      <c r="AY249" s="20" t="s">
        <v>235</v>
      </c>
      <c r="BE249" s="108">
        <f>IF(U249="základní",N249,0)</f>
        <v>0</v>
      </c>
      <c r="BF249" s="108">
        <f>IF(U249="snížená",N249,0)</f>
        <v>0</v>
      </c>
      <c r="BG249" s="108">
        <f>IF(U249="zákl. přenesená",N249,0)</f>
        <v>0</v>
      </c>
      <c r="BH249" s="108">
        <f>IF(U249="sníž. přenesená",N249,0)</f>
        <v>0</v>
      </c>
      <c r="BI249" s="108">
        <f>IF(U249="nulová",N249,0)</f>
        <v>0</v>
      </c>
      <c r="BJ249" s="20" t="s">
        <v>26</v>
      </c>
      <c r="BK249" s="108">
        <f>ROUND(L249*K249,2)</f>
        <v>0</v>
      </c>
      <c r="BL249" s="20" t="s">
        <v>240</v>
      </c>
      <c r="BM249" s="20" t="s">
        <v>416</v>
      </c>
    </row>
    <row r="250" spans="2:65" s="10" customFormat="1" ht="22.5" customHeight="1">
      <c r="B250" s="174"/>
      <c r="C250" s="175"/>
      <c r="D250" s="175"/>
      <c r="E250" s="176" t="s">
        <v>35</v>
      </c>
      <c r="F250" s="274" t="s">
        <v>242</v>
      </c>
      <c r="G250" s="275"/>
      <c r="H250" s="275"/>
      <c r="I250" s="275"/>
      <c r="J250" s="175"/>
      <c r="K250" s="177" t="s">
        <v>35</v>
      </c>
      <c r="L250" s="175"/>
      <c r="M250" s="175"/>
      <c r="N250" s="175"/>
      <c r="O250" s="175"/>
      <c r="P250" s="175"/>
      <c r="Q250" s="175"/>
      <c r="R250" s="178"/>
      <c r="T250" s="179"/>
      <c r="U250" s="175"/>
      <c r="V250" s="175"/>
      <c r="W250" s="175"/>
      <c r="X250" s="175"/>
      <c r="Y250" s="175"/>
      <c r="Z250" s="175"/>
      <c r="AA250" s="180"/>
      <c r="AT250" s="181" t="s">
        <v>243</v>
      </c>
      <c r="AU250" s="181" t="s">
        <v>120</v>
      </c>
      <c r="AV250" s="10" t="s">
        <v>26</v>
      </c>
      <c r="AW250" s="10" t="s">
        <v>42</v>
      </c>
      <c r="AX250" s="10" t="s">
        <v>86</v>
      </c>
      <c r="AY250" s="181" t="s">
        <v>235</v>
      </c>
    </row>
    <row r="251" spans="2:65" s="10" customFormat="1" ht="22.5" customHeight="1">
      <c r="B251" s="174"/>
      <c r="C251" s="175"/>
      <c r="D251" s="175"/>
      <c r="E251" s="176" t="s">
        <v>35</v>
      </c>
      <c r="F251" s="280" t="s">
        <v>288</v>
      </c>
      <c r="G251" s="281"/>
      <c r="H251" s="281"/>
      <c r="I251" s="281"/>
      <c r="J251" s="175"/>
      <c r="K251" s="177" t="s">
        <v>35</v>
      </c>
      <c r="L251" s="175"/>
      <c r="M251" s="175"/>
      <c r="N251" s="175"/>
      <c r="O251" s="175"/>
      <c r="P251" s="175"/>
      <c r="Q251" s="175"/>
      <c r="R251" s="178"/>
      <c r="T251" s="179"/>
      <c r="U251" s="175"/>
      <c r="V251" s="175"/>
      <c r="W251" s="175"/>
      <c r="X251" s="175"/>
      <c r="Y251" s="175"/>
      <c r="Z251" s="175"/>
      <c r="AA251" s="180"/>
      <c r="AT251" s="181" t="s">
        <v>243</v>
      </c>
      <c r="AU251" s="181" t="s">
        <v>120</v>
      </c>
      <c r="AV251" s="10" t="s">
        <v>26</v>
      </c>
      <c r="AW251" s="10" t="s">
        <v>42</v>
      </c>
      <c r="AX251" s="10" t="s">
        <v>86</v>
      </c>
      <c r="AY251" s="181" t="s">
        <v>235</v>
      </c>
    </row>
    <row r="252" spans="2:65" s="11" customFormat="1" ht="22.5" customHeight="1">
      <c r="B252" s="182"/>
      <c r="C252" s="183"/>
      <c r="D252" s="183"/>
      <c r="E252" s="184" t="s">
        <v>35</v>
      </c>
      <c r="F252" s="276" t="s">
        <v>26</v>
      </c>
      <c r="G252" s="277"/>
      <c r="H252" s="277"/>
      <c r="I252" s="277"/>
      <c r="J252" s="183"/>
      <c r="K252" s="185">
        <v>1</v>
      </c>
      <c r="L252" s="183"/>
      <c r="M252" s="183"/>
      <c r="N252" s="183"/>
      <c r="O252" s="183"/>
      <c r="P252" s="183"/>
      <c r="Q252" s="183"/>
      <c r="R252" s="186"/>
      <c r="T252" s="187"/>
      <c r="U252" s="183"/>
      <c r="V252" s="183"/>
      <c r="W252" s="183"/>
      <c r="X252" s="183"/>
      <c r="Y252" s="183"/>
      <c r="Z252" s="183"/>
      <c r="AA252" s="188"/>
      <c r="AT252" s="189" t="s">
        <v>243</v>
      </c>
      <c r="AU252" s="189" t="s">
        <v>120</v>
      </c>
      <c r="AV252" s="11" t="s">
        <v>120</v>
      </c>
      <c r="AW252" s="11" t="s">
        <v>42</v>
      </c>
      <c r="AX252" s="11" t="s">
        <v>26</v>
      </c>
      <c r="AY252" s="189" t="s">
        <v>235</v>
      </c>
    </row>
    <row r="253" spans="2:65" s="1" customFormat="1" ht="31.5" customHeight="1">
      <c r="B253" s="37"/>
      <c r="C253" s="198" t="s">
        <v>417</v>
      </c>
      <c r="D253" s="198" t="s">
        <v>341</v>
      </c>
      <c r="E253" s="199" t="s">
        <v>418</v>
      </c>
      <c r="F253" s="284" t="s">
        <v>419</v>
      </c>
      <c r="G253" s="284"/>
      <c r="H253" s="284"/>
      <c r="I253" s="284"/>
      <c r="J253" s="200" t="s">
        <v>270</v>
      </c>
      <c r="K253" s="201">
        <v>2</v>
      </c>
      <c r="L253" s="285">
        <v>0</v>
      </c>
      <c r="M253" s="286"/>
      <c r="N253" s="287">
        <f>ROUND(L253*K253,2)</f>
        <v>0</v>
      </c>
      <c r="O253" s="273"/>
      <c r="P253" s="273"/>
      <c r="Q253" s="273"/>
      <c r="R253" s="39"/>
      <c r="T253" s="171" t="s">
        <v>35</v>
      </c>
      <c r="U253" s="46" t="s">
        <v>51</v>
      </c>
      <c r="V253" s="38"/>
      <c r="W253" s="172">
        <f>V253*K253</f>
        <v>0</v>
      </c>
      <c r="X253" s="172">
        <v>1.7649999999999999E-2</v>
      </c>
      <c r="Y253" s="172">
        <f>X253*K253</f>
        <v>3.5299999999999998E-2</v>
      </c>
      <c r="Z253" s="172">
        <v>0</v>
      </c>
      <c r="AA253" s="173">
        <f>Z253*K253</f>
        <v>0</v>
      </c>
      <c r="AR253" s="20" t="s">
        <v>278</v>
      </c>
      <c r="AT253" s="20" t="s">
        <v>341</v>
      </c>
      <c r="AU253" s="20" t="s">
        <v>120</v>
      </c>
      <c r="AY253" s="20" t="s">
        <v>235</v>
      </c>
      <c r="BE253" s="108">
        <f>IF(U253="základní",N253,0)</f>
        <v>0</v>
      </c>
      <c r="BF253" s="108">
        <f>IF(U253="snížená",N253,0)</f>
        <v>0</v>
      </c>
      <c r="BG253" s="108">
        <f>IF(U253="zákl. přenesená",N253,0)</f>
        <v>0</v>
      </c>
      <c r="BH253" s="108">
        <f>IF(U253="sníž. přenesená",N253,0)</f>
        <v>0</v>
      </c>
      <c r="BI253" s="108">
        <f>IF(U253="nulová",N253,0)</f>
        <v>0</v>
      </c>
      <c r="BJ253" s="20" t="s">
        <v>26</v>
      </c>
      <c r="BK253" s="108">
        <f>ROUND(L253*K253,2)</f>
        <v>0</v>
      </c>
      <c r="BL253" s="20" t="s">
        <v>240</v>
      </c>
      <c r="BM253" s="20" t="s">
        <v>420</v>
      </c>
    </row>
    <row r="254" spans="2:65" s="10" customFormat="1" ht="22.5" customHeight="1">
      <c r="B254" s="174"/>
      <c r="C254" s="175"/>
      <c r="D254" s="175"/>
      <c r="E254" s="176" t="s">
        <v>35</v>
      </c>
      <c r="F254" s="274" t="s">
        <v>242</v>
      </c>
      <c r="G254" s="275"/>
      <c r="H254" s="275"/>
      <c r="I254" s="275"/>
      <c r="J254" s="175"/>
      <c r="K254" s="177" t="s">
        <v>35</v>
      </c>
      <c r="L254" s="175"/>
      <c r="M254" s="175"/>
      <c r="N254" s="175"/>
      <c r="O254" s="175"/>
      <c r="P254" s="175"/>
      <c r="Q254" s="175"/>
      <c r="R254" s="178"/>
      <c r="T254" s="179"/>
      <c r="U254" s="175"/>
      <c r="V254" s="175"/>
      <c r="W254" s="175"/>
      <c r="X254" s="175"/>
      <c r="Y254" s="175"/>
      <c r="Z254" s="175"/>
      <c r="AA254" s="180"/>
      <c r="AT254" s="181" t="s">
        <v>243</v>
      </c>
      <c r="AU254" s="181" t="s">
        <v>120</v>
      </c>
      <c r="AV254" s="10" t="s">
        <v>26</v>
      </c>
      <c r="AW254" s="10" t="s">
        <v>42</v>
      </c>
      <c r="AX254" s="10" t="s">
        <v>86</v>
      </c>
      <c r="AY254" s="181" t="s">
        <v>235</v>
      </c>
    </row>
    <row r="255" spans="2:65" s="10" customFormat="1" ht="22.5" customHeight="1">
      <c r="B255" s="174"/>
      <c r="C255" s="175"/>
      <c r="D255" s="175"/>
      <c r="E255" s="176" t="s">
        <v>35</v>
      </c>
      <c r="F255" s="280" t="s">
        <v>288</v>
      </c>
      <c r="G255" s="281"/>
      <c r="H255" s="281"/>
      <c r="I255" s="281"/>
      <c r="J255" s="175"/>
      <c r="K255" s="177" t="s">
        <v>35</v>
      </c>
      <c r="L255" s="175"/>
      <c r="M255" s="175"/>
      <c r="N255" s="175"/>
      <c r="O255" s="175"/>
      <c r="P255" s="175"/>
      <c r="Q255" s="175"/>
      <c r="R255" s="178"/>
      <c r="T255" s="179"/>
      <c r="U255" s="175"/>
      <c r="V255" s="175"/>
      <c r="W255" s="175"/>
      <c r="X255" s="175"/>
      <c r="Y255" s="175"/>
      <c r="Z255" s="175"/>
      <c r="AA255" s="180"/>
      <c r="AT255" s="181" t="s">
        <v>243</v>
      </c>
      <c r="AU255" s="181" t="s">
        <v>120</v>
      </c>
      <c r="AV255" s="10" t="s">
        <v>26</v>
      </c>
      <c r="AW255" s="10" t="s">
        <v>42</v>
      </c>
      <c r="AX255" s="10" t="s">
        <v>86</v>
      </c>
      <c r="AY255" s="181" t="s">
        <v>235</v>
      </c>
    </row>
    <row r="256" spans="2:65" s="11" customFormat="1" ht="22.5" customHeight="1">
      <c r="B256" s="182"/>
      <c r="C256" s="183"/>
      <c r="D256" s="183"/>
      <c r="E256" s="184" t="s">
        <v>35</v>
      </c>
      <c r="F256" s="276" t="s">
        <v>120</v>
      </c>
      <c r="G256" s="277"/>
      <c r="H256" s="277"/>
      <c r="I256" s="277"/>
      <c r="J256" s="183"/>
      <c r="K256" s="185">
        <v>2</v>
      </c>
      <c r="L256" s="183"/>
      <c r="M256" s="183"/>
      <c r="N256" s="183"/>
      <c r="O256" s="183"/>
      <c r="P256" s="183"/>
      <c r="Q256" s="183"/>
      <c r="R256" s="186"/>
      <c r="T256" s="187"/>
      <c r="U256" s="183"/>
      <c r="V256" s="183"/>
      <c r="W256" s="183"/>
      <c r="X256" s="183"/>
      <c r="Y256" s="183"/>
      <c r="Z256" s="183"/>
      <c r="AA256" s="188"/>
      <c r="AT256" s="189" t="s">
        <v>243</v>
      </c>
      <c r="AU256" s="189" t="s">
        <v>120</v>
      </c>
      <c r="AV256" s="11" t="s">
        <v>120</v>
      </c>
      <c r="AW256" s="11" t="s">
        <v>42</v>
      </c>
      <c r="AX256" s="11" t="s">
        <v>26</v>
      </c>
      <c r="AY256" s="189" t="s">
        <v>235</v>
      </c>
    </row>
    <row r="257" spans="2:65" s="1" customFormat="1" ht="22.5" customHeight="1">
      <c r="B257" s="37"/>
      <c r="C257" s="167" t="s">
        <v>421</v>
      </c>
      <c r="D257" s="167" t="s">
        <v>236</v>
      </c>
      <c r="E257" s="168" t="s">
        <v>422</v>
      </c>
      <c r="F257" s="270" t="s">
        <v>423</v>
      </c>
      <c r="G257" s="270"/>
      <c r="H257" s="270"/>
      <c r="I257" s="270"/>
      <c r="J257" s="169" t="s">
        <v>337</v>
      </c>
      <c r="K257" s="170">
        <v>10.68</v>
      </c>
      <c r="L257" s="271">
        <v>0</v>
      </c>
      <c r="M257" s="272"/>
      <c r="N257" s="273">
        <f>ROUND(L257*K257,2)</f>
        <v>0</v>
      </c>
      <c r="O257" s="273"/>
      <c r="P257" s="273"/>
      <c r="Q257" s="273"/>
      <c r="R257" s="39"/>
      <c r="T257" s="171" t="s">
        <v>35</v>
      </c>
      <c r="U257" s="46" t="s">
        <v>51</v>
      </c>
      <c r="V257" s="38"/>
      <c r="W257" s="172">
        <f>V257*K257</f>
        <v>0</v>
      </c>
      <c r="X257" s="172">
        <v>0</v>
      </c>
      <c r="Y257" s="172">
        <f>X257*K257</f>
        <v>0</v>
      </c>
      <c r="Z257" s="172">
        <v>0</v>
      </c>
      <c r="AA257" s="173">
        <f>Z257*K257</f>
        <v>0</v>
      </c>
      <c r="AR257" s="20" t="s">
        <v>240</v>
      </c>
      <c r="AT257" s="20" t="s">
        <v>236</v>
      </c>
      <c r="AU257" s="20" t="s">
        <v>120</v>
      </c>
      <c r="AY257" s="20" t="s">
        <v>235</v>
      </c>
      <c r="BE257" s="108">
        <f>IF(U257="základní",N257,0)</f>
        <v>0</v>
      </c>
      <c r="BF257" s="108">
        <f>IF(U257="snížená",N257,0)</f>
        <v>0</v>
      </c>
      <c r="BG257" s="108">
        <f>IF(U257="zákl. přenesená",N257,0)</f>
        <v>0</v>
      </c>
      <c r="BH257" s="108">
        <f>IF(U257="sníž. přenesená",N257,0)</f>
        <v>0</v>
      </c>
      <c r="BI257" s="108">
        <f>IF(U257="nulová",N257,0)</f>
        <v>0</v>
      </c>
      <c r="BJ257" s="20" t="s">
        <v>26</v>
      </c>
      <c r="BK257" s="108">
        <f>ROUND(L257*K257,2)</f>
        <v>0</v>
      </c>
      <c r="BL257" s="20" t="s">
        <v>240</v>
      </c>
      <c r="BM257" s="20" t="s">
        <v>424</v>
      </c>
    </row>
    <row r="258" spans="2:65" s="10" customFormat="1" ht="22.5" customHeight="1">
      <c r="B258" s="174"/>
      <c r="C258" s="175"/>
      <c r="D258" s="175"/>
      <c r="E258" s="176" t="s">
        <v>35</v>
      </c>
      <c r="F258" s="274" t="s">
        <v>242</v>
      </c>
      <c r="G258" s="275"/>
      <c r="H258" s="275"/>
      <c r="I258" s="275"/>
      <c r="J258" s="175"/>
      <c r="K258" s="177" t="s">
        <v>35</v>
      </c>
      <c r="L258" s="175"/>
      <c r="M258" s="175"/>
      <c r="N258" s="175"/>
      <c r="O258" s="175"/>
      <c r="P258" s="175"/>
      <c r="Q258" s="175"/>
      <c r="R258" s="178"/>
      <c r="T258" s="179"/>
      <c r="U258" s="175"/>
      <c r="V258" s="175"/>
      <c r="W258" s="175"/>
      <c r="X258" s="175"/>
      <c r="Y258" s="175"/>
      <c r="Z258" s="175"/>
      <c r="AA258" s="180"/>
      <c r="AT258" s="181" t="s">
        <v>243</v>
      </c>
      <c r="AU258" s="181" t="s">
        <v>120</v>
      </c>
      <c r="AV258" s="10" t="s">
        <v>26</v>
      </c>
      <c r="AW258" s="10" t="s">
        <v>42</v>
      </c>
      <c r="AX258" s="10" t="s">
        <v>86</v>
      </c>
      <c r="AY258" s="181" t="s">
        <v>235</v>
      </c>
    </row>
    <row r="259" spans="2:65" s="10" customFormat="1" ht="22.5" customHeight="1">
      <c r="B259" s="174"/>
      <c r="C259" s="175"/>
      <c r="D259" s="175"/>
      <c r="E259" s="176" t="s">
        <v>35</v>
      </c>
      <c r="F259" s="280" t="s">
        <v>288</v>
      </c>
      <c r="G259" s="281"/>
      <c r="H259" s="281"/>
      <c r="I259" s="281"/>
      <c r="J259" s="175"/>
      <c r="K259" s="177" t="s">
        <v>35</v>
      </c>
      <c r="L259" s="175"/>
      <c r="M259" s="175"/>
      <c r="N259" s="175"/>
      <c r="O259" s="175"/>
      <c r="P259" s="175"/>
      <c r="Q259" s="175"/>
      <c r="R259" s="178"/>
      <c r="T259" s="179"/>
      <c r="U259" s="175"/>
      <c r="V259" s="175"/>
      <c r="W259" s="175"/>
      <c r="X259" s="175"/>
      <c r="Y259" s="175"/>
      <c r="Z259" s="175"/>
      <c r="AA259" s="180"/>
      <c r="AT259" s="181" t="s">
        <v>243</v>
      </c>
      <c r="AU259" s="181" t="s">
        <v>120</v>
      </c>
      <c r="AV259" s="10" t="s">
        <v>26</v>
      </c>
      <c r="AW259" s="10" t="s">
        <v>42</v>
      </c>
      <c r="AX259" s="10" t="s">
        <v>86</v>
      </c>
      <c r="AY259" s="181" t="s">
        <v>235</v>
      </c>
    </row>
    <row r="260" spans="2:65" s="11" customFormat="1" ht="22.5" customHeight="1">
      <c r="B260" s="182"/>
      <c r="C260" s="183"/>
      <c r="D260" s="183"/>
      <c r="E260" s="184" t="s">
        <v>35</v>
      </c>
      <c r="F260" s="276" t="s">
        <v>425</v>
      </c>
      <c r="G260" s="277"/>
      <c r="H260" s="277"/>
      <c r="I260" s="277"/>
      <c r="J260" s="183"/>
      <c r="K260" s="185">
        <v>10.68</v>
      </c>
      <c r="L260" s="183"/>
      <c r="M260" s="183"/>
      <c r="N260" s="183"/>
      <c r="O260" s="183"/>
      <c r="P260" s="183"/>
      <c r="Q260" s="183"/>
      <c r="R260" s="186"/>
      <c r="T260" s="187"/>
      <c r="U260" s="183"/>
      <c r="V260" s="183"/>
      <c r="W260" s="183"/>
      <c r="X260" s="183"/>
      <c r="Y260" s="183"/>
      <c r="Z260" s="183"/>
      <c r="AA260" s="188"/>
      <c r="AT260" s="189" t="s">
        <v>243</v>
      </c>
      <c r="AU260" s="189" t="s">
        <v>120</v>
      </c>
      <c r="AV260" s="11" t="s">
        <v>120</v>
      </c>
      <c r="AW260" s="11" t="s">
        <v>42</v>
      </c>
      <c r="AX260" s="11" t="s">
        <v>26</v>
      </c>
      <c r="AY260" s="189" t="s">
        <v>235</v>
      </c>
    </row>
    <row r="261" spans="2:65" s="9" customFormat="1" ht="29.85" customHeight="1">
      <c r="B261" s="156"/>
      <c r="C261" s="157"/>
      <c r="D261" s="166" t="s">
        <v>195</v>
      </c>
      <c r="E261" s="166"/>
      <c r="F261" s="166"/>
      <c r="G261" s="166"/>
      <c r="H261" s="166"/>
      <c r="I261" s="166"/>
      <c r="J261" s="166"/>
      <c r="K261" s="166"/>
      <c r="L261" s="166"/>
      <c r="M261" s="166"/>
      <c r="N261" s="291">
        <f>BK261</f>
        <v>0</v>
      </c>
      <c r="O261" s="292"/>
      <c r="P261" s="292"/>
      <c r="Q261" s="292"/>
      <c r="R261" s="159"/>
      <c r="T261" s="160"/>
      <c r="U261" s="157"/>
      <c r="V261" s="157"/>
      <c r="W261" s="161">
        <f>SUM(W262:W265)</f>
        <v>0</v>
      </c>
      <c r="X261" s="157"/>
      <c r="Y261" s="161">
        <f>SUM(Y262:Y265)</f>
        <v>7.8141000000000009E-3</v>
      </c>
      <c r="Z261" s="157"/>
      <c r="AA261" s="162">
        <f>SUM(AA262:AA265)</f>
        <v>0</v>
      </c>
      <c r="AR261" s="163" t="s">
        <v>26</v>
      </c>
      <c r="AT261" s="164" t="s">
        <v>85</v>
      </c>
      <c r="AU261" s="164" t="s">
        <v>26</v>
      </c>
      <c r="AY261" s="163" t="s">
        <v>235</v>
      </c>
      <c r="BK261" s="165">
        <f>SUM(BK262:BK265)</f>
        <v>0</v>
      </c>
    </row>
    <row r="262" spans="2:65" s="1" customFormat="1" ht="44.25" customHeight="1">
      <c r="B262" s="37"/>
      <c r="C262" s="167" t="s">
        <v>426</v>
      </c>
      <c r="D262" s="167" t="s">
        <v>236</v>
      </c>
      <c r="E262" s="168" t="s">
        <v>427</v>
      </c>
      <c r="F262" s="270" t="s">
        <v>428</v>
      </c>
      <c r="G262" s="270"/>
      <c r="H262" s="270"/>
      <c r="I262" s="270"/>
      <c r="J262" s="169" t="s">
        <v>259</v>
      </c>
      <c r="K262" s="170">
        <v>37.21</v>
      </c>
      <c r="L262" s="271">
        <v>0</v>
      </c>
      <c r="M262" s="272"/>
      <c r="N262" s="273">
        <f>ROUND(L262*K262,2)</f>
        <v>0</v>
      </c>
      <c r="O262" s="273"/>
      <c r="P262" s="273"/>
      <c r="Q262" s="273"/>
      <c r="R262" s="39"/>
      <c r="T262" s="171" t="s">
        <v>35</v>
      </c>
      <c r="U262" s="46" t="s">
        <v>51</v>
      </c>
      <c r="V262" s="38"/>
      <c r="W262" s="172">
        <f>V262*K262</f>
        <v>0</v>
      </c>
      <c r="X262" s="172">
        <v>2.1000000000000001E-4</v>
      </c>
      <c r="Y262" s="172">
        <f>X262*K262</f>
        <v>7.8141000000000009E-3</v>
      </c>
      <c r="Z262" s="172">
        <v>0</v>
      </c>
      <c r="AA262" s="173">
        <f>Z262*K262</f>
        <v>0</v>
      </c>
      <c r="AR262" s="20" t="s">
        <v>240</v>
      </c>
      <c r="AT262" s="20" t="s">
        <v>236</v>
      </c>
      <c r="AU262" s="20" t="s">
        <v>120</v>
      </c>
      <c r="AY262" s="20" t="s">
        <v>235</v>
      </c>
      <c r="BE262" s="108">
        <f>IF(U262="základní",N262,0)</f>
        <v>0</v>
      </c>
      <c r="BF262" s="108">
        <f>IF(U262="snížená",N262,0)</f>
        <v>0</v>
      </c>
      <c r="BG262" s="108">
        <f>IF(U262="zákl. přenesená",N262,0)</f>
        <v>0</v>
      </c>
      <c r="BH262" s="108">
        <f>IF(U262="sníž. přenesená",N262,0)</f>
        <v>0</v>
      </c>
      <c r="BI262" s="108">
        <f>IF(U262="nulová",N262,0)</f>
        <v>0</v>
      </c>
      <c r="BJ262" s="20" t="s">
        <v>26</v>
      </c>
      <c r="BK262" s="108">
        <f>ROUND(L262*K262,2)</f>
        <v>0</v>
      </c>
      <c r="BL262" s="20" t="s">
        <v>240</v>
      </c>
      <c r="BM262" s="20" t="s">
        <v>429</v>
      </c>
    </row>
    <row r="263" spans="2:65" s="11" customFormat="1" ht="22.5" customHeight="1">
      <c r="B263" s="182"/>
      <c r="C263" s="183"/>
      <c r="D263" s="183"/>
      <c r="E263" s="184" t="s">
        <v>35</v>
      </c>
      <c r="F263" s="282" t="s">
        <v>159</v>
      </c>
      <c r="G263" s="283"/>
      <c r="H263" s="283"/>
      <c r="I263" s="283"/>
      <c r="J263" s="183"/>
      <c r="K263" s="185">
        <v>37.21</v>
      </c>
      <c r="L263" s="183"/>
      <c r="M263" s="183"/>
      <c r="N263" s="183"/>
      <c r="O263" s="183"/>
      <c r="P263" s="183"/>
      <c r="Q263" s="183"/>
      <c r="R263" s="186"/>
      <c r="T263" s="187"/>
      <c r="U263" s="183"/>
      <c r="V263" s="183"/>
      <c r="W263" s="183"/>
      <c r="X263" s="183"/>
      <c r="Y263" s="183"/>
      <c r="Z263" s="183"/>
      <c r="AA263" s="188"/>
      <c r="AT263" s="189" t="s">
        <v>243</v>
      </c>
      <c r="AU263" s="189" t="s">
        <v>120</v>
      </c>
      <c r="AV263" s="11" t="s">
        <v>120</v>
      </c>
      <c r="AW263" s="11" t="s">
        <v>42</v>
      </c>
      <c r="AX263" s="11" t="s">
        <v>26</v>
      </c>
      <c r="AY263" s="189" t="s">
        <v>235</v>
      </c>
    </row>
    <row r="264" spans="2:65" s="1" customFormat="1" ht="31.5" customHeight="1">
      <c r="B264" s="37"/>
      <c r="C264" s="167" t="s">
        <v>430</v>
      </c>
      <c r="D264" s="167" t="s">
        <v>236</v>
      </c>
      <c r="E264" s="168" t="s">
        <v>431</v>
      </c>
      <c r="F264" s="270" t="s">
        <v>432</v>
      </c>
      <c r="G264" s="270"/>
      <c r="H264" s="270"/>
      <c r="I264" s="270"/>
      <c r="J264" s="169" t="s">
        <v>286</v>
      </c>
      <c r="K264" s="170">
        <v>1</v>
      </c>
      <c r="L264" s="271">
        <v>0</v>
      </c>
      <c r="M264" s="272"/>
      <c r="N264" s="273">
        <f>ROUND(L264*K264,2)</f>
        <v>0</v>
      </c>
      <c r="O264" s="273"/>
      <c r="P264" s="273"/>
      <c r="Q264" s="273"/>
      <c r="R264" s="39"/>
      <c r="T264" s="171" t="s">
        <v>35</v>
      </c>
      <c r="U264" s="46" t="s">
        <v>51</v>
      </c>
      <c r="V264" s="38"/>
      <c r="W264" s="172">
        <f>V264*K264</f>
        <v>0</v>
      </c>
      <c r="X264" s="172">
        <v>0</v>
      </c>
      <c r="Y264" s="172">
        <f>X264*K264</f>
        <v>0</v>
      </c>
      <c r="Z264" s="172">
        <v>0</v>
      </c>
      <c r="AA264" s="173">
        <f>Z264*K264</f>
        <v>0</v>
      </c>
      <c r="AR264" s="20" t="s">
        <v>240</v>
      </c>
      <c r="AT264" s="20" t="s">
        <v>236</v>
      </c>
      <c r="AU264" s="20" t="s">
        <v>120</v>
      </c>
      <c r="AY264" s="20" t="s">
        <v>235</v>
      </c>
      <c r="BE264" s="108">
        <f>IF(U264="základní",N264,0)</f>
        <v>0</v>
      </c>
      <c r="BF264" s="108">
        <f>IF(U264="snížená",N264,0)</f>
        <v>0</v>
      </c>
      <c r="BG264" s="108">
        <f>IF(U264="zákl. přenesená",N264,0)</f>
        <v>0</v>
      </c>
      <c r="BH264" s="108">
        <f>IF(U264="sníž. přenesená",N264,0)</f>
        <v>0</v>
      </c>
      <c r="BI264" s="108">
        <f>IF(U264="nulová",N264,0)</f>
        <v>0</v>
      </c>
      <c r="BJ264" s="20" t="s">
        <v>26</v>
      </c>
      <c r="BK264" s="108">
        <f>ROUND(L264*K264,2)</f>
        <v>0</v>
      </c>
      <c r="BL264" s="20" t="s">
        <v>240</v>
      </c>
      <c r="BM264" s="20" t="s">
        <v>433</v>
      </c>
    </row>
    <row r="265" spans="2:65" s="11" customFormat="1" ht="22.5" customHeight="1">
      <c r="B265" s="182"/>
      <c r="C265" s="183"/>
      <c r="D265" s="183"/>
      <c r="E265" s="184" t="s">
        <v>35</v>
      </c>
      <c r="F265" s="282" t="s">
        <v>26</v>
      </c>
      <c r="G265" s="283"/>
      <c r="H265" s="283"/>
      <c r="I265" s="283"/>
      <c r="J265" s="183"/>
      <c r="K265" s="185">
        <v>1</v>
      </c>
      <c r="L265" s="183"/>
      <c r="M265" s="183"/>
      <c r="N265" s="183"/>
      <c r="O265" s="183"/>
      <c r="P265" s="183"/>
      <c r="Q265" s="183"/>
      <c r="R265" s="186"/>
      <c r="T265" s="187"/>
      <c r="U265" s="183"/>
      <c r="V265" s="183"/>
      <c r="W265" s="183"/>
      <c r="X265" s="183"/>
      <c r="Y265" s="183"/>
      <c r="Z265" s="183"/>
      <c r="AA265" s="188"/>
      <c r="AT265" s="189" t="s">
        <v>243</v>
      </c>
      <c r="AU265" s="189" t="s">
        <v>120</v>
      </c>
      <c r="AV265" s="11" t="s">
        <v>120</v>
      </c>
      <c r="AW265" s="11" t="s">
        <v>42</v>
      </c>
      <c r="AX265" s="11" t="s">
        <v>26</v>
      </c>
      <c r="AY265" s="189" t="s">
        <v>235</v>
      </c>
    </row>
    <row r="266" spans="2:65" s="9" customFormat="1" ht="29.85" customHeight="1">
      <c r="B266" s="156"/>
      <c r="C266" s="157"/>
      <c r="D266" s="166" t="s">
        <v>196</v>
      </c>
      <c r="E266" s="166"/>
      <c r="F266" s="166"/>
      <c r="G266" s="166"/>
      <c r="H266" s="166"/>
      <c r="I266" s="166"/>
      <c r="J266" s="166"/>
      <c r="K266" s="166"/>
      <c r="L266" s="166"/>
      <c r="M266" s="166"/>
      <c r="N266" s="291">
        <f>BK266</f>
        <v>0</v>
      </c>
      <c r="O266" s="292"/>
      <c r="P266" s="292"/>
      <c r="Q266" s="292"/>
      <c r="R266" s="159"/>
      <c r="T266" s="160"/>
      <c r="U266" s="157"/>
      <c r="V266" s="157"/>
      <c r="W266" s="161">
        <f>SUM(W267:W279)</f>
        <v>0</v>
      </c>
      <c r="X266" s="157"/>
      <c r="Y266" s="161">
        <f>SUM(Y267:Y279)</f>
        <v>1.7384000000000002E-3</v>
      </c>
      <c r="Z266" s="157"/>
      <c r="AA266" s="162">
        <f>SUM(AA267:AA279)</f>
        <v>0</v>
      </c>
      <c r="AR266" s="163" t="s">
        <v>26</v>
      </c>
      <c r="AT266" s="164" t="s">
        <v>85</v>
      </c>
      <c r="AU266" s="164" t="s">
        <v>26</v>
      </c>
      <c r="AY266" s="163" t="s">
        <v>235</v>
      </c>
      <c r="BK266" s="165">
        <f>SUM(BK267:BK279)</f>
        <v>0</v>
      </c>
    </row>
    <row r="267" spans="2:65" s="1" customFormat="1" ht="31.5" customHeight="1">
      <c r="B267" s="37"/>
      <c r="C267" s="167" t="s">
        <v>434</v>
      </c>
      <c r="D267" s="167" t="s">
        <v>236</v>
      </c>
      <c r="E267" s="168" t="s">
        <v>435</v>
      </c>
      <c r="F267" s="270" t="s">
        <v>436</v>
      </c>
      <c r="G267" s="270"/>
      <c r="H267" s="270"/>
      <c r="I267" s="270"/>
      <c r="J267" s="169" t="s">
        <v>259</v>
      </c>
      <c r="K267" s="170">
        <v>37.21</v>
      </c>
      <c r="L267" s="271">
        <v>0</v>
      </c>
      <c r="M267" s="272"/>
      <c r="N267" s="273">
        <f>ROUND(L267*K267,2)</f>
        <v>0</v>
      </c>
      <c r="O267" s="273"/>
      <c r="P267" s="273"/>
      <c r="Q267" s="273"/>
      <c r="R267" s="39"/>
      <c r="T267" s="171" t="s">
        <v>35</v>
      </c>
      <c r="U267" s="46" t="s">
        <v>51</v>
      </c>
      <c r="V267" s="38"/>
      <c r="W267" s="172">
        <f>V267*K267</f>
        <v>0</v>
      </c>
      <c r="X267" s="172">
        <v>4.0000000000000003E-5</v>
      </c>
      <c r="Y267" s="172">
        <f>X267*K267</f>
        <v>1.4884000000000002E-3</v>
      </c>
      <c r="Z267" s="172">
        <v>0</v>
      </c>
      <c r="AA267" s="173">
        <f>Z267*K267</f>
        <v>0</v>
      </c>
      <c r="AR267" s="20" t="s">
        <v>240</v>
      </c>
      <c r="AT267" s="20" t="s">
        <v>236</v>
      </c>
      <c r="AU267" s="20" t="s">
        <v>120</v>
      </c>
      <c r="AY267" s="20" t="s">
        <v>235</v>
      </c>
      <c r="BE267" s="108">
        <f>IF(U267="základní",N267,0)</f>
        <v>0</v>
      </c>
      <c r="BF267" s="108">
        <f>IF(U267="snížená",N267,0)</f>
        <v>0</v>
      </c>
      <c r="BG267" s="108">
        <f>IF(U267="zákl. přenesená",N267,0)</f>
        <v>0</v>
      </c>
      <c r="BH267" s="108">
        <f>IF(U267="sníž. přenesená",N267,0)</f>
        <v>0</v>
      </c>
      <c r="BI267" s="108">
        <f>IF(U267="nulová",N267,0)</f>
        <v>0</v>
      </c>
      <c r="BJ267" s="20" t="s">
        <v>26</v>
      </c>
      <c r="BK267" s="108">
        <f>ROUND(L267*K267,2)</f>
        <v>0</v>
      </c>
      <c r="BL267" s="20" t="s">
        <v>240</v>
      </c>
      <c r="BM267" s="20" t="s">
        <v>437</v>
      </c>
    </row>
    <row r="268" spans="2:65" s="11" customFormat="1" ht="22.5" customHeight="1">
      <c r="B268" s="182"/>
      <c r="C268" s="183"/>
      <c r="D268" s="183"/>
      <c r="E268" s="184" t="s">
        <v>35</v>
      </c>
      <c r="F268" s="282" t="s">
        <v>159</v>
      </c>
      <c r="G268" s="283"/>
      <c r="H268" s="283"/>
      <c r="I268" s="283"/>
      <c r="J268" s="183"/>
      <c r="K268" s="185">
        <v>37.21</v>
      </c>
      <c r="L268" s="183"/>
      <c r="M268" s="183"/>
      <c r="N268" s="183"/>
      <c r="O268" s="183"/>
      <c r="P268" s="183"/>
      <c r="Q268" s="183"/>
      <c r="R268" s="186"/>
      <c r="T268" s="187"/>
      <c r="U268" s="183"/>
      <c r="V268" s="183"/>
      <c r="W268" s="183"/>
      <c r="X268" s="183"/>
      <c r="Y268" s="183"/>
      <c r="Z268" s="183"/>
      <c r="AA268" s="188"/>
      <c r="AT268" s="189" t="s">
        <v>243</v>
      </c>
      <c r="AU268" s="189" t="s">
        <v>120</v>
      </c>
      <c r="AV268" s="11" t="s">
        <v>120</v>
      </c>
      <c r="AW268" s="11" t="s">
        <v>42</v>
      </c>
      <c r="AX268" s="11" t="s">
        <v>26</v>
      </c>
      <c r="AY268" s="189" t="s">
        <v>235</v>
      </c>
    </row>
    <row r="269" spans="2:65" s="1" customFormat="1" ht="44.25" customHeight="1">
      <c r="B269" s="37"/>
      <c r="C269" s="167" t="s">
        <v>438</v>
      </c>
      <c r="D269" s="167" t="s">
        <v>236</v>
      </c>
      <c r="E269" s="168" t="s">
        <v>439</v>
      </c>
      <c r="F269" s="270" t="s">
        <v>440</v>
      </c>
      <c r="G269" s="270"/>
      <c r="H269" s="270"/>
      <c r="I269" s="270"/>
      <c r="J269" s="169" t="s">
        <v>441</v>
      </c>
      <c r="K269" s="170">
        <v>1</v>
      </c>
      <c r="L269" s="271">
        <v>0</v>
      </c>
      <c r="M269" s="272"/>
      <c r="N269" s="273">
        <f>ROUND(L269*K269,2)</f>
        <v>0</v>
      </c>
      <c r="O269" s="273"/>
      <c r="P269" s="273"/>
      <c r="Q269" s="273"/>
      <c r="R269" s="39"/>
      <c r="T269" s="171" t="s">
        <v>35</v>
      </c>
      <c r="U269" s="46" t="s">
        <v>51</v>
      </c>
      <c r="V269" s="38"/>
      <c r="W269" s="172">
        <f>V269*K269</f>
        <v>0</v>
      </c>
      <c r="X269" s="172">
        <v>0</v>
      </c>
      <c r="Y269" s="172">
        <f>X269*K269</f>
        <v>0</v>
      </c>
      <c r="Z269" s="172">
        <v>0</v>
      </c>
      <c r="AA269" s="173">
        <f>Z269*K269</f>
        <v>0</v>
      </c>
      <c r="AR269" s="20" t="s">
        <v>240</v>
      </c>
      <c r="AT269" s="20" t="s">
        <v>236</v>
      </c>
      <c r="AU269" s="20" t="s">
        <v>120</v>
      </c>
      <c r="AY269" s="20" t="s">
        <v>235</v>
      </c>
      <c r="BE269" s="108">
        <f>IF(U269="základní",N269,0)</f>
        <v>0</v>
      </c>
      <c r="BF269" s="108">
        <f>IF(U269="snížená",N269,0)</f>
        <v>0</v>
      </c>
      <c r="BG269" s="108">
        <f>IF(U269="zákl. přenesená",N269,0)</f>
        <v>0</v>
      </c>
      <c r="BH269" s="108">
        <f>IF(U269="sníž. přenesená",N269,0)</f>
        <v>0</v>
      </c>
      <c r="BI269" s="108">
        <f>IF(U269="nulová",N269,0)</f>
        <v>0</v>
      </c>
      <c r="BJ269" s="20" t="s">
        <v>26</v>
      </c>
      <c r="BK269" s="108">
        <f>ROUND(L269*K269,2)</f>
        <v>0</v>
      </c>
      <c r="BL269" s="20" t="s">
        <v>240</v>
      </c>
      <c r="BM269" s="20" t="s">
        <v>442</v>
      </c>
    </row>
    <row r="270" spans="2:65" s="11" customFormat="1" ht="22.5" customHeight="1">
      <c r="B270" s="182"/>
      <c r="C270" s="183"/>
      <c r="D270" s="183"/>
      <c r="E270" s="184" t="s">
        <v>35</v>
      </c>
      <c r="F270" s="282" t="s">
        <v>26</v>
      </c>
      <c r="G270" s="283"/>
      <c r="H270" s="283"/>
      <c r="I270" s="283"/>
      <c r="J270" s="183"/>
      <c r="K270" s="185">
        <v>1</v>
      </c>
      <c r="L270" s="183"/>
      <c r="M270" s="183"/>
      <c r="N270" s="183"/>
      <c r="O270" s="183"/>
      <c r="P270" s="183"/>
      <c r="Q270" s="183"/>
      <c r="R270" s="186"/>
      <c r="T270" s="187"/>
      <c r="U270" s="183"/>
      <c r="V270" s="183"/>
      <c r="W270" s="183"/>
      <c r="X270" s="183"/>
      <c r="Y270" s="183"/>
      <c r="Z270" s="183"/>
      <c r="AA270" s="188"/>
      <c r="AT270" s="189" t="s">
        <v>243</v>
      </c>
      <c r="AU270" s="189" t="s">
        <v>120</v>
      </c>
      <c r="AV270" s="11" t="s">
        <v>120</v>
      </c>
      <c r="AW270" s="11" t="s">
        <v>42</v>
      </c>
      <c r="AX270" s="11" t="s">
        <v>26</v>
      </c>
      <c r="AY270" s="189" t="s">
        <v>235</v>
      </c>
    </row>
    <row r="271" spans="2:65" s="1" customFormat="1" ht="31.5" customHeight="1">
      <c r="B271" s="37"/>
      <c r="C271" s="167" t="s">
        <v>443</v>
      </c>
      <c r="D271" s="167" t="s">
        <v>236</v>
      </c>
      <c r="E271" s="168" t="s">
        <v>444</v>
      </c>
      <c r="F271" s="270" t="s">
        <v>445</v>
      </c>
      <c r="G271" s="270"/>
      <c r="H271" s="270"/>
      <c r="I271" s="270"/>
      <c r="J271" s="169" t="s">
        <v>270</v>
      </c>
      <c r="K271" s="170">
        <v>1</v>
      </c>
      <c r="L271" s="271">
        <v>0</v>
      </c>
      <c r="M271" s="272"/>
      <c r="N271" s="273">
        <f>ROUND(L271*K271,2)</f>
        <v>0</v>
      </c>
      <c r="O271" s="273"/>
      <c r="P271" s="273"/>
      <c r="Q271" s="273"/>
      <c r="R271" s="39"/>
      <c r="T271" s="171" t="s">
        <v>35</v>
      </c>
      <c r="U271" s="46" t="s">
        <v>51</v>
      </c>
      <c r="V271" s="38"/>
      <c r="W271" s="172">
        <f>V271*K271</f>
        <v>0</v>
      </c>
      <c r="X271" s="172">
        <v>2.5000000000000001E-4</v>
      </c>
      <c r="Y271" s="172">
        <f>X271*K271</f>
        <v>2.5000000000000001E-4</v>
      </c>
      <c r="Z271" s="172">
        <v>0</v>
      </c>
      <c r="AA271" s="173">
        <f>Z271*K271</f>
        <v>0</v>
      </c>
      <c r="AR271" s="20" t="s">
        <v>240</v>
      </c>
      <c r="AT271" s="20" t="s">
        <v>236</v>
      </c>
      <c r="AU271" s="20" t="s">
        <v>120</v>
      </c>
      <c r="AY271" s="20" t="s">
        <v>235</v>
      </c>
      <c r="BE271" s="108">
        <f>IF(U271="základní",N271,0)</f>
        <v>0</v>
      </c>
      <c r="BF271" s="108">
        <f>IF(U271="snížená",N271,0)</f>
        <v>0</v>
      </c>
      <c r="BG271" s="108">
        <f>IF(U271="zákl. přenesená",N271,0)</f>
        <v>0</v>
      </c>
      <c r="BH271" s="108">
        <f>IF(U271="sníž. přenesená",N271,0)</f>
        <v>0</v>
      </c>
      <c r="BI271" s="108">
        <f>IF(U271="nulová",N271,0)</f>
        <v>0</v>
      </c>
      <c r="BJ271" s="20" t="s">
        <v>26</v>
      </c>
      <c r="BK271" s="108">
        <f>ROUND(L271*K271,2)</f>
        <v>0</v>
      </c>
      <c r="BL271" s="20" t="s">
        <v>240</v>
      </c>
      <c r="BM271" s="20" t="s">
        <v>446</v>
      </c>
    </row>
    <row r="272" spans="2:65" s="10" customFormat="1" ht="22.5" customHeight="1">
      <c r="B272" s="174"/>
      <c r="C272" s="175"/>
      <c r="D272" s="175"/>
      <c r="E272" s="176" t="s">
        <v>35</v>
      </c>
      <c r="F272" s="274" t="s">
        <v>242</v>
      </c>
      <c r="G272" s="275"/>
      <c r="H272" s="275"/>
      <c r="I272" s="275"/>
      <c r="J272" s="175"/>
      <c r="K272" s="177" t="s">
        <v>35</v>
      </c>
      <c r="L272" s="175"/>
      <c r="M272" s="175"/>
      <c r="N272" s="175"/>
      <c r="O272" s="175"/>
      <c r="P272" s="175"/>
      <c r="Q272" s="175"/>
      <c r="R272" s="178"/>
      <c r="T272" s="179"/>
      <c r="U272" s="175"/>
      <c r="V272" s="175"/>
      <c r="W272" s="175"/>
      <c r="X272" s="175"/>
      <c r="Y272" s="175"/>
      <c r="Z272" s="175"/>
      <c r="AA272" s="180"/>
      <c r="AT272" s="181" t="s">
        <v>243</v>
      </c>
      <c r="AU272" s="181" t="s">
        <v>120</v>
      </c>
      <c r="AV272" s="10" t="s">
        <v>26</v>
      </c>
      <c r="AW272" s="10" t="s">
        <v>42</v>
      </c>
      <c r="AX272" s="10" t="s">
        <v>86</v>
      </c>
      <c r="AY272" s="181" t="s">
        <v>235</v>
      </c>
    </row>
    <row r="273" spans="2:65" s="11" customFormat="1" ht="22.5" customHeight="1">
      <c r="B273" s="182"/>
      <c r="C273" s="183"/>
      <c r="D273" s="183"/>
      <c r="E273" s="184" t="s">
        <v>35</v>
      </c>
      <c r="F273" s="276" t="s">
        <v>26</v>
      </c>
      <c r="G273" s="277"/>
      <c r="H273" s="277"/>
      <c r="I273" s="277"/>
      <c r="J273" s="183"/>
      <c r="K273" s="185">
        <v>1</v>
      </c>
      <c r="L273" s="183"/>
      <c r="M273" s="183"/>
      <c r="N273" s="183"/>
      <c r="O273" s="183"/>
      <c r="P273" s="183"/>
      <c r="Q273" s="183"/>
      <c r="R273" s="186"/>
      <c r="T273" s="187"/>
      <c r="U273" s="183"/>
      <c r="V273" s="183"/>
      <c r="W273" s="183"/>
      <c r="X273" s="183"/>
      <c r="Y273" s="183"/>
      <c r="Z273" s="183"/>
      <c r="AA273" s="188"/>
      <c r="AT273" s="189" t="s">
        <v>243</v>
      </c>
      <c r="AU273" s="189" t="s">
        <v>120</v>
      </c>
      <c r="AV273" s="11" t="s">
        <v>120</v>
      </c>
      <c r="AW273" s="11" t="s">
        <v>42</v>
      </c>
      <c r="AX273" s="11" t="s">
        <v>26</v>
      </c>
      <c r="AY273" s="189" t="s">
        <v>235</v>
      </c>
    </row>
    <row r="274" spans="2:65" s="1" customFormat="1" ht="22.5" customHeight="1">
      <c r="B274" s="37"/>
      <c r="C274" s="198" t="s">
        <v>447</v>
      </c>
      <c r="D274" s="198" t="s">
        <v>341</v>
      </c>
      <c r="E274" s="199" t="s">
        <v>448</v>
      </c>
      <c r="F274" s="284" t="s">
        <v>449</v>
      </c>
      <c r="G274" s="284"/>
      <c r="H274" s="284"/>
      <c r="I274" s="284"/>
      <c r="J274" s="200" t="s">
        <v>286</v>
      </c>
      <c r="K274" s="201">
        <v>1</v>
      </c>
      <c r="L274" s="285">
        <v>0</v>
      </c>
      <c r="M274" s="286"/>
      <c r="N274" s="287">
        <f>ROUND(L274*K274,2)</f>
        <v>0</v>
      </c>
      <c r="O274" s="273"/>
      <c r="P274" s="273"/>
      <c r="Q274" s="273"/>
      <c r="R274" s="39"/>
      <c r="T274" s="171" t="s">
        <v>35</v>
      </c>
      <c r="U274" s="46" t="s">
        <v>51</v>
      </c>
      <c r="V274" s="38"/>
      <c r="W274" s="172">
        <f>V274*K274</f>
        <v>0</v>
      </c>
      <c r="X274" s="172">
        <v>0</v>
      </c>
      <c r="Y274" s="172">
        <f>X274*K274</f>
        <v>0</v>
      </c>
      <c r="Z274" s="172">
        <v>0</v>
      </c>
      <c r="AA274" s="173">
        <f>Z274*K274</f>
        <v>0</v>
      </c>
      <c r="AR274" s="20" t="s">
        <v>278</v>
      </c>
      <c r="AT274" s="20" t="s">
        <v>341</v>
      </c>
      <c r="AU274" s="20" t="s">
        <v>120</v>
      </c>
      <c r="AY274" s="20" t="s">
        <v>235</v>
      </c>
      <c r="BE274" s="108">
        <f>IF(U274="základní",N274,0)</f>
        <v>0</v>
      </c>
      <c r="BF274" s="108">
        <f>IF(U274="snížená",N274,0)</f>
        <v>0</v>
      </c>
      <c r="BG274" s="108">
        <f>IF(U274="zákl. přenesená",N274,0)</f>
        <v>0</v>
      </c>
      <c r="BH274" s="108">
        <f>IF(U274="sníž. přenesená",N274,0)</f>
        <v>0</v>
      </c>
      <c r="BI274" s="108">
        <f>IF(U274="nulová",N274,0)</f>
        <v>0</v>
      </c>
      <c r="BJ274" s="20" t="s">
        <v>26</v>
      </c>
      <c r="BK274" s="108">
        <f>ROUND(L274*K274,2)</f>
        <v>0</v>
      </c>
      <c r="BL274" s="20" t="s">
        <v>240</v>
      </c>
      <c r="BM274" s="20" t="s">
        <v>450</v>
      </c>
    </row>
    <row r="275" spans="2:65" s="10" customFormat="1" ht="22.5" customHeight="1">
      <c r="B275" s="174"/>
      <c r="C275" s="175"/>
      <c r="D275" s="175"/>
      <c r="E275" s="176" t="s">
        <v>35</v>
      </c>
      <c r="F275" s="274" t="s">
        <v>242</v>
      </c>
      <c r="G275" s="275"/>
      <c r="H275" s="275"/>
      <c r="I275" s="275"/>
      <c r="J275" s="175"/>
      <c r="K275" s="177" t="s">
        <v>35</v>
      </c>
      <c r="L275" s="175"/>
      <c r="M275" s="175"/>
      <c r="N275" s="175"/>
      <c r="O275" s="175"/>
      <c r="P275" s="175"/>
      <c r="Q275" s="175"/>
      <c r="R275" s="178"/>
      <c r="T275" s="179"/>
      <c r="U275" s="175"/>
      <c r="V275" s="175"/>
      <c r="W275" s="175"/>
      <c r="X275" s="175"/>
      <c r="Y275" s="175"/>
      <c r="Z275" s="175"/>
      <c r="AA275" s="180"/>
      <c r="AT275" s="181" t="s">
        <v>243</v>
      </c>
      <c r="AU275" s="181" t="s">
        <v>120</v>
      </c>
      <c r="AV275" s="10" t="s">
        <v>26</v>
      </c>
      <c r="AW275" s="10" t="s">
        <v>42</v>
      </c>
      <c r="AX275" s="10" t="s">
        <v>86</v>
      </c>
      <c r="AY275" s="181" t="s">
        <v>235</v>
      </c>
    </row>
    <row r="276" spans="2:65" s="11" customFormat="1" ht="22.5" customHeight="1">
      <c r="B276" s="182"/>
      <c r="C276" s="183"/>
      <c r="D276" s="183"/>
      <c r="E276" s="184" t="s">
        <v>35</v>
      </c>
      <c r="F276" s="276" t="s">
        <v>26</v>
      </c>
      <c r="G276" s="277"/>
      <c r="H276" s="277"/>
      <c r="I276" s="277"/>
      <c r="J276" s="183"/>
      <c r="K276" s="185">
        <v>1</v>
      </c>
      <c r="L276" s="183"/>
      <c r="M276" s="183"/>
      <c r="N276" s="183"/>
      <c r="O276" s="183"/>
      <c r="P276" s="183"/>
      <c r="Q276" s="183"/>
      <c r="R276" s="186"/>
      <c r="T276" s="187"/>
      <c r="U276" s="183"/>
      <c r="V276" s="183"/>
      <c r="W276" s="183"/>
      <c r="X276" s="183"/>
      <c r="Y276" s="183"/>
      <c r="Z276" s="183"/>
      <c r="AA276" s="188"/>
      <c r="AT276" s="189" t="s">
        <v>243</v>
      </c>
      <c r="AU276" s="189" t="s">
        <v>120</v>
      </c>
      <c r="AV276" s="11" t="s">
        <v>120</v>
      </c>
      <c r="AW276" s="11" t="s">
        <v>42</v>
      </c>
      <c r="AX276" s="11" t="s">
        <v>26</v>
      </c>
      <c r="AY276" s="189" t="s">
        <v>235</v>
      </c>
    </row>
    <row r="277" spans="2:65" s="1" customFormat="1" ht="31.5" customHeight="1">
      <c r="B277" s="37"/>
      <c r="C277" s="167" t="s">
        <v>451</v>
      </c>
      <c r="D277" s="167" t="s">
        <v>236</v>
      </c>
      <c r="E277" s="168" t="s">
        <v>452</v>
      </c>
      <c r="F277" s="270" t="s">
        <v>453</v>
      </c>
      <c r="G277" s="270"/>
      <c r="H277" s="270"/>
      <c r="I277" s="270"/>
      <c r="J277" s="169" t="s">
        <v>286</v>
      </c>
      <c r="K277" s="170">
        <v>1</v>
      </c>
      <c r="L277" s="271">
        <v>0</v>
      </c>
      <c r="M277" s="272"/>
      <c r="N277" s="273">
        <f>ROUND(L277*K277,2)</f>
        <v>0</v>
      </c>
      <c r="O277" s="273"/>
      <c r="P277" s="273"/>
      <c r="Q277" s="273"/>
      <c r="R277" s="39"/>
      <c r="T277" s="171" t="s">
        <v>35</v>
      </c>
      <c r="U277" s="46" t="s">
        <v>51</v>
      </c>
      <c r="V277" s="38"/>
      <c r="W277" s="172">
        <f>V277*K277</f>
        <v>0</v>
      </c>
      <c r="X277" s="172">
        <v>0</v>
      </c>
      <c r="Y277" s="172">
        <f>X277*K277</f>
        <v>0</v>
      </c>
      <c r="Z277" s="172">
        <v>0</v>
      </c>
      <c r="AA277" s="173">
        <f>Z277*K277</f>
        <v>0</v>
      </c>
      <c r="AR277" s="20" t="s">
        <v>240</v>
      </c>
      <c r="AT277" s="20" t="s">
        <v>236</v>
      </c>
      <c r="AU277" s="20" t="s">
        <v>120</v>
      </c>
      <c r="AY277" s="20" t="s">
        <v>235</v>
      </c>
      <c r="BE277" s="108">
        <f>IF(U277="základní",N277,0)</f>
        <v>0</v>
      </c>
      <c r="BF277" s="108">
        <f>IF(U277="snížená",N277,0)</f>
        <v>0</v>
      </c>
      <c r="BG277" s="108">
        <f>IF(U277="zákl. přenesená",N277,0)</f>
        <v>0</v>
      </c>
      <c r="BH277" s="108">
        <f>IF(U277="sníž. přenesená",N277,0)</f>
        <v>0</v>
      </c>
      <c r="BI277" s="108">
        <f>IF(U277="nulová",N277,0)</f>
        <v>0</v>
      </c>
      <c r="BJ277" s="20" t="s">
        <v>26</v>
      </c>
      <c r="BK277" s="108">
        <f>ROUND(L277*K277,2)</f>
        <v>0</v>
      </c>
      <c r="BL277" s="20" t="s">
        <v>240</v>
      </c>
      <c r="BM277" s="20" t="s">
        <v>454</v>
      </c>
    </row>
    <row r="278" spans="2:65" s="10" customFormat="1" ht="22.5" customHeight="1">
      <c r="B278" s="174"/>
      <c r="C278" s="175"/>
      <c r="D278" s="175"/>
      <c r="E278" s="176" t="s">
        <v>35</v>
      </c>
      <c r="F278" s="274" t="s">
        <v>242</v>
      </c>
      <c r="G278" s="275"/>
      <c r="H278" s="275"/>
      <c r="I278" s="275"/>
      <c r="J278" s="175"/>
      <c r="K278" s="177" t="s">
        <v>35</v>
      </c>
      <c r="L278" s="175"/>
      <c r="M278" s="175"/>
      <c r="N278" s="175"/>
      <c r="O278" s="175"/>
      <c r="P278" s="175"/>
      <c r="Q278" s="175"/>
      <c r="R278" s="178"/>
      <c r="T278" s="179"/>
      <c r="U278" s="175"/>
      <c r="V278" s="175"/>
      <c r="W278" s="175"/>
      <c r="X278" s="175"/>
      <c r="Y278" s="175"/>
      <c r="Z278" s="175"/>
      <c r="AA278" s="180"/>
      <c r="AT278" s="181" t="s">
        <v>243</v>
      </c>
      <c r="AU278" s="181" t="s">
        <v>120</v>
      </c>
      <c r="AV278" s="10" t="s">
        <v>26</v>
      </c>
      <c r="AW278" s="10" t="s">
        <v>42</v>
      </c>
      <c r="AX278" s="10" t="s">
        <v>86</v>
      </c>
      <c r="AY278" s="181" t="s">
        <v>235</v>
      </c>
    </row>
    <row r="279" spans="2:65" s="11" customFormat="1" ht="22.5" customHeight="1">
      <c r="B279" s="182"/>
      <c r="C279" s="183"/>
      <c r="D279" s="183"/>
      <c r="E279" s="184" t="s">
        <v>35</v>
      </c>
      <c r="F279" s="276" t="s">
        <v>26</v>
      </c>
      <c r="G279" s="277"/>
      <c r="H279" s="277"/>
      <c r="I279" s="277"/>
      <c r="J279" s="183"/>
      <c r="K279" s="185">
        <v>1</v>
      </c>
      <c r="L279" s="183"/>
      <c r="M279" s="183"/>
      <c r="N279" s="183"/>
      <c r="O279" s="183"/>
      <c r="P279" s="183"/>
      <c r="Q279" s="183"/>
      <c r="R279" s="186"/>
      <c r="T279" s="187"/>
      <c r="U279" s="183"/>
      <c r="V279" s="183"/>
      <c r="W279" s="183"/>
      <c r="X279" s="183"/>
      <c r="Y279" s="183"/>
      <c r="Z279" s="183"/>
      <c r="AA279" s="188"/>
      <c r="AT279" s="189" t="s">
        <v>243</v>
      </c>
      <c r="AU279" s="189" t="s">
        <v>120</v>
      </c>
      <c r="AV279" s="11" t="s">
        <v>120</v>
      </c>
      <c r="AW279" s="11" t="s">
        <v>42</v>
      </c>
      <c r="AX279" s="11" t="s">
        <v>26</v>
      </c>
      <c r="AY279" s="189" t="s">
        <v>235</v>
      </c>
    </row>
    <row r="280" spans="2:65" s="9" customFormat="1" ht="29.85" customHeight="1">
      <c r="B280" s="156"/>
      <c r="C280" s="157"/>
      <c r="D280" s="166" t="s">
        <v>197</v>
      </c>
      <c r="E280" s="166"/>
      <c r="F280" s="166"/>
      <c r="G280" s="166"/>
      <c r="H280" s="166"/>
      <c r="I280" s="166"/>
      <c r="J280" s="166"/>
      <c r="K280" s="166"/>
      <c r="L280" s="166"/>
      <c r="M280" s="166"/>
      <c r="N280" s="291">
        <f>BK280</f>
        <v>0</v>
      </c>
      <c r="O280" s="292"/>
      <c r="P280" s="292"/>
      <c r="Q280" s="292"/>
      <c r="R280" s="159"/>
      <c r="T280" s="160"/>
      <c r="U280" s="157"/>
      <c r="V280" s="157"/>
      <c r="W280" s="161">
        <f>SUM(W281:W327)</f>
        <v>0</v>
      </c>
      <c r="X280" s="157"/>
      <c r="Y280" s="161">
        <f>SUM(Y281:Y327)</f>
        <v>8.5400000000000002E-5</v>
      </c>
      <c r="Z280" s="157"/>
      <c r="AA280" s="162">
        <f>SUM(AA281:AA327)</f>
        <v>9.8969539999999974</v>
      </c>
      <c r="AR280" s="163" t="s">
        <v>26</v>
      </c>
      <c r="AT280" s="164" t="s">
        <v>85</v>
      </c>
      <c r="AU280" s="164" t="s">
        <v>26</v>
      </c>
      <c r="AY280" s="163" t="s">
        <v>235</v>
      </c>
      <c r="BK280" s="165">
        <f>SUM(BK281:BK327)</f>
        <v>0</v>
      </c>
    </row>
    <row r="281" spans="2:65" s="1" customFormat="1" ht="31.5" customHeight="1">
      <c r="B281" s="37"/>
      <c r="C281" s="167" t="s">
        <v>455</v>
      </c>
      <c r="D281" s="167" t="s">
        <v>236</v>
      </c>
      <c r="E281" s="168" t="s">
        <v>456</v>
      </c>
      <c r="F281" s="270" t="s">
        <v>457</v>
      </c>
      <c r="G281" s="270"/>
      <c r="H281" s="270"/>
      <c r="I281" s="270"/>
      <c r="J281" s="169" t="s">
        <v>259</v>
      </c>
      <c r="K281" s="170">
        <v>6.9139999999999997</v>
      </c>
      <c r="L281" s="271">
        <v>0</v>
      </c>
      <c r="M281" s="272"/>
      <c r="N281" s="273">
        <f>ROUND(L281*K281,2)</f>
        <v>0</v>
      </c>
      <c r="O281" s="273"/>
      <c r="P281" s="273"/>
      <c r="Q281" s="273"/>
      <c r="R281" s="39"/>
      <c r="T281" s="171" t="s">
        <v>35</v>
      </c>
      <c r="U281" s="46" t="s">
        <v>51</v>
      </c>
      <c r="V281" s="38"/>
      <c r="W281" s="172">
        <f>V281*K281</f>
        <v>0</v>
      </c>
      <c r="X281" s="172">
        <v>0</v>
      </c>
      <c r="Y281" s="172">
        <f>X281*K281</f>
        <v>0</v>
      </c>
      <c r="Z281" s="172">
        <v>0.26100000000000001</v>
      </c>
      <c r="AA281" s="173">
        <f>Z281*K281</f>
        <v>1.804554</v>
      </c>
      <c r="AR281" s="20" t="s">
        <v>240</v>
      </c>
      <c r="AT281" s="20" t="s">
        <v>236</v>
      </c>
      <c r="AU281" s="20" t="s">
        <v>120</v>
      </c>
      <c r="AY281" s="20" t="s">
        <v>235</v>
      </c>
      <c r="BE281" s="108">
        <f>IF(U281="základní",N281,0)</f>
        <v>0</v>
      </c>
      <c r="BF281" s="108">
        <f>IF(U281="snížená",N281,0)</f>
        <v>0</v>
      </c>
      <c r="BG281" s="108">
        <f>IF(U281="zákl. přenesená",N281,0)</f>
        <v>0</v>
      </c>
      <c r="BH281" s="108">
        <f>IF(U281="sníž. přenesená",N281,0)</f>
        <v>0</v>
      </c>
      <c r="BI281" s="108">
        <f>IF(U281="nulová",N281,0)</f>
        <v>0</v>
      </c>
      <c r="BJ281" s="20" t="s">
        <v>26</v>
      </c>
      <c r="BK281" s="108">
        <f>ROUND(L281*K281,2)</f>
        <v>0</v>
      </c>
      <c r="BL281" s="20" t="s">
        <v>240</v>
      </c>
      <c r="BM281" s="20" t="s">
        <v>458</v>
      </c>
    </row>
    <row r="282" spans="2:65" s="10" customFormat="1" ht="22.5" customHeight="1">
      <c r="B282" s="174"/>
      <c r="C282" s="175"/>
      <c r="D282" s="175"/>
      <c r="E282" s="176" t="s">
        <v>35</v>
      </c>
      <c r="F282" s="274" t="s">
        <v>242</v>
      </c>
      <c r="G282" s="275"/>
      <c r="H282" s="275"/>
      <c r="I282" s="275"/>
      <c r="J282" s="175"/>
      <c r="K282" s="177" t="s">
        <v>35</v>
      </c>
      <c r="L282" s="175"/>
      <c r="M282" s="175"/>
      <c r="N282" s="175"/>
      <c r="O282" s="175"/>
      <c r="P282" s="175"/>
      <c r="Q282" s="175"/>
      <c r="R282" s="178"/>
      <c r="T282" s="179"/>
      <c r="U282" s="175"/>
      <c r="V282" s="175"/>
      <c r="W282" s="175"/>
      <c r="X282" s="175"/>
      <c r="Y282" s="175"/>
      <c r="Z282" s="175"/>
      <c r="AA282" s="180"/>
      <c r="AT282" s="181" t="s">
        <v>243</v>
      </c>
      <c r="AU282" s="181" t="s">
        <v>120</v>
      </c>
      <c r="AV282" s="10" t="s">
        <v>26</v>
      </c>
      <c r="AW282" s="10" t="s">
        <v>42</v>
      </c>
      <c r="AX282" s="10" t="s">
        <v>86</v>
      </c>
      <c r="AY282" s="181" t="s">
        <v>235</v>
      </c>
    </row>
    <row r="283" spans="2:65" s="11" customFormat="1" ht="22.5" customHeight="1">
      <c r="B283" s="182"/>
      <c r="C283" s="183"/>
      <c r="D283" s="183"/>
      <c r="E283" s="184" t="s">
        <v>35</v>
      </c>
      <c r="F283" s="276" t="s">
        <v>459</v>
      </c>
      <c r="G283" s="277"/>
      <c r="H283" s="277"/>
      <c r="I283" s="277"/>
      <c r="J283" s="183"/>
      <c r="K283" s="185">
        <v>6.9139999999999997</v>
      </c>
      <c r="L283" s="183"/>
      <c r="M283" s="183"/>
      <c r="N283" s="183"/>
      <c r="O283" s="183"/>
      <c r="P283" s="183"/>
      <c r="Q283" s="183"/>
      <c r="R283" s="186"/>
      <c r="T283" s="187"/>
      <c r="U283" s="183"/>
      <c r="V283" s="183"/>
      <c r="W283" s="183"/>
      <c r="X283" s="183"/>
      <c r="Y283" s="183"/>
      <c r="Z283" s="183"/>
      <c r="AA283" s="188"/>
      <c r="AT283" s="189" t="s">
        <v>243</v>
      </c>
      <c r="AU283" s="189" t="s">
        <v>120</v>
      </c>
      <c r="AV283" s="11" t="s">
        <v>120</v>
      </c>
      <c r="AW283" s="11" t="s">
        <v>42</v>
      </c>
      <c r="AX283" s="11" t="s">
        <v>26</v>
      </c>
      <c r="AY283" s="189" t="s">
        <v>235</v>
      </c>
    </row>
    <row r="284" spans="2:65" s="1" customFormat="1" ht="31.5" customHeight="1">
      <c r="B284" s="37"/>
      <c r="C284" s="167" t="s">
        <v>460</v>
      </c>
      <c r="D284" s="167" t="s">
        <v>236</v>
      </c>
      <c r="E284" s="168" t="s">
        <v>461</v>
      </c>
      <c r="F284" s="270" t="s">
        <v>462</v>
      </c>
      <c r="G284" s="270"/>
      <c r="H284" s="270"/>
      <c r="I284" s="270"/>
      <c r="J284" s="169" t="s">
        <v>239</v>
      </c>
      <c r="K284" s="170">
        <v>5.3999999999999999E-2</v>
      </c>
      <c r="L284" s="271">
        <v>0</v>
      </c>
      <c r="M284" s="272"/>
      <c r="N284" s="273">
        <f>ROUND(L284*K284,2)</f>
        <v>0</v>
      </c>
      <c r="O284" s="273"/>
      <c r="P284" s="273"/>
      <c r="Q284" s="273"/>
      <c r="R284" s="39"/>
      <c r="T284" s="171" t="s">
        <v>35</v>
      </c>
      <c r="U284" s="46" t="s">
        <v>51</v>
      </c>
      <c r="V284" s="38"/>
      <c r="W284" s="172">
        <f>V284*K284</f>
        <v>0</v>
      </c>
      <c r="X284" s="172">
        <v>0</v>
      </c>
      <c r="Y284" s="172">
        <f>X284*K284</f>
        <v>0</v>
      </c>
      <c r="Z284" s="172">
        <v>2.4</v>
      </c>
      <c r="AA284" s="173">
        <f>Z284*K284</f>
        <v>0.12959999999999999</v>
      </c>
      <c r="AR284" s="20" t="s">
        <v>240</v>
      </c>
      <c r="AT284" s="20" t="s">
        <v>236</v>
      </c>
      <c r="AU284" s="20" t="s">
        <v>120</v>
      </c>
      <c r="AY284" s="20" t="s">
        <v>235</v>
      </c>
      <c r="BE284" s="108">
        <f>IF(U284="základní",N284,0)</f>
        <v>0</v>
      </c>
      <c r="BF284" s="108">
        <f>IF(U284="snížená",N284,0)</f>
        <v>0</v>
      </c>
      <c r="BG284" s="108">
        <f>IF(U284="zákl. přenesená",N284,0)</f>
        <v>0</v>
      </c>
      <c r="BH284" s="108">
        <f>IF(U284="sníž. přenesená",N284,0)</f>
        <v>0</v>
      </c>
      <c r="BI284" s="108">
        <f>IF(U284="nulová",N284,0)</f>
        <v>0</v>
      </c>
      <c r="BJ284" s="20" t="s">
        <v>26</v>
      </c>
      <c r="BK284" s="108">
        <f>ROUND(L284*K284,2)</f>
        <v>0</v>
      </c>
      <c r="BL284" s="20" t="s">
        <v>240</v>
      </c>
      <c r="BM284" s="20" t="s">
        <v>463</v>
      </c>
    </row>
    <row r="285" spans="2:65" s="10" customFormat="1" ht="22.5" customHeight="1">
      <c r="B285" s="174"/>
      <c r="C285" s="175"/>
      <c r="D285" s="175"/>
      <c r="E285" s="176" t="s">
        <v>35</v>
      </c>
      <c r="F285" s="274" t="s">
        <v>242</v>
      </c>
      <c r="G285" s="275"/>
      <c r="H285" s="275"/>
      <c r="I285" s="275"/>
      <c r="J285" s="175"/>
      <c r="K285" s="177" t="s">
        <v>35</v>
      </c>
      <c r="L285" s="175"/>
      <c r="M285" s="175"/>
      <c r="N285" s="175"/>
      <c r="O285" s="175"/>
      <c r="P285" s="175"/>
      <c r="Q285" s="175"/>
      <c r="R285" s="178"/>
      <c r="T285" s="179"/>
      <c r="U285" s="175"/>
      <c r="V285" s="175"/>
      <c r="W285" s="175"/>
      <c r="X285" s="175"/>
      <c r="Y285" s="175"/>
      <c r="Z285" s="175"/>
      <c r="AA285" s="180"/>
      <c r="AT285" s="181" t="s">
        <v>243</v>
      </c>
      <c r="AU285" s="181" t="s">
        <v>120</v>
      </c>
      <c r="AV285" s="10" t="s">
        <v>26</v>
      </c>
      <c r="AW285" s="10" t="s">
        <v>42</v>
      </c>
      <c r="AX285" s="10" t="s">
        <v>86</v>
      </c>
      <c r="AY285" s="181" t="s">
        <v>235</v>
      </c>
    </row>
    <row r="286" spans="2:65" s="11" customFormat="1" ht="22.5" customHeight="1">
      <c r="B286" s="182"/>
      <c r="C286" s="183"/>
      <c r="D286" s="183"/>
      <c r="E286" s="184" t="s">
        <v>35</v>
      </c>
      <c r="F286" s="276" t="s">
        <v>464</v>
      </c>
      <c r="G286" s="277"/>
      <c r="H286" s="277"/>
      <c r="I286" s="277"/>
      <c r="J286" s="183"/>
      <c r="K286" s="185">
        <v>5.3999999999999999E-2</v>
      </c>
      <c r="L286" s="183"/>
      <c r="M286" s="183"/>
      <c r="N286" s="183"/>
      <c r="O286" s="183"/>
      <c r="P286" s="183"/>
      <c r="Q286" s="183"/>
      <c r="R286" s="186"/>
      <c r="T286" s="187"/>
      <c r="U286" s="183"/>
      <c r="V286" s="183"/>
      <c r="W286" s="183"/>
      <c r="X286" s="183"/>
      <c r="Y286" s="183"/>
      <c r="Z286" s="183"/>
      <c r="AA286" s="188"/>
      <c r="AT286" s="189" t="s">
        <v>243</v>
      </c>
      <c r="AU286" s="189" t="s">
        <v>120</v>
      </c>
      <c r="AV286" s="11" t="s">
        <v>120</v>
      </c>
      <c r="AW286" s="11" t="s">
        <v>42</v>
      </c>
      <c r="AX286" s="11" t="s">
        <v>26</v>
      </c>
      <c r="AY286" s="189" t="s">
        <v>235</v>
      </c>
    </row>
    <row r="287" spans="2:65" s="1" customFormat="1" ht="44.25" customHeight="1">
      <c r="B287" s="37"/>
      <c r="C287" s="167" t="s">
        <v>465</v>
      </c>
      <c r="D287" s="167" t="s">
        <v>236</v>
      </c>
      <c r="E287" s="168" t="s">
        <v>466</v>
      </c>
      <c r="F287" s="270" t="s">
        <v>467</v>
      </c>
      <c r="G287" s="270"/>
      <c r="H287" s="270"/>
      <c r="I287" s="270"/>
      <c r="J287" s="169" t="s">
        <v>239</v>
      </c>
      <c r="K287" s="170">
        <v>0.155</v>
      </c>
      <c r="L287" s="271">
        <v>0</v>
      </c>
      <c r="M287" s="272"/>
      <c r="N287" s="273">
        <f>ROUND(L287*K287,2)</f>
        <v>0</v>
      </c>
      <c r="O287" s="273"/>
      <c r="P287" s="273"/>
      <c r="Q287" s="273"/>
      <c r="R287" s="39"/>
      <c r="T287" s="171" t="s">
        <v>35</v>
      </c>
      <c r="U287" s="46" t="s">
        <v>51</v>
      </c>
      <c r="V287" s="38"/>
      <c r="W287" s="172">
        <f>V287*K287</f>
        <v>0</v>
      </c>
      <c r="X287" s="172">
        <v>0</v>
      </c>
      <c r="Y287" s="172">
        <f>X287*K287</f>
        <v>0</v>
      </c>
      <c r="Z287" s="172">
        <v>2.2000000000000002</v>
      </c>
      <c r="AA287" s="173">
        <f>Z287*K287</f>
        <v>0.34100000000000003</v>
      </c>
      <c r="AR287" s="20" t="s">
        <v>240</v>
      </c>
      <c r="AT287" s="20" t="s">
        <v>236</v>
      </c>
      <c r="AU287" s="20" t="s">
        <v>120</v>
      </c>
      <c r="AY287" s="20" t="s">
        <v>235</v>
      </c>
      <c r="BE287" s="108">
        <f>IF(U287="základní",N287,0)</f>
        <v>0</v>
      </c>
      <c r="BF287" s="108">
        <f>IF(U287="snížená",N287,0)</f>
        <v>0</v>
      </c>
      <c r="BG287" s="108">
        <f>IF(U287="zákl. přenesená",N287,0)</f>
        <v>0</v>
      </c>
      <c r="BH287" s="108">
        <f>IF(U287="sníž. přenesená",N287,0)</f>
        <v>0</v>
      </c>
      <c r="BI287" s="108">
        <f>IF(U287="nulová",N287,0)</f>
        <v>0</v>
      </c>
      <c r="BJ287" s="20" t="s">
        <v>26</v>
      </c>
      <c r="BK287" s="108">
        <f>ROUND(L287*K287,2)</f>
        <v>0</v>
      </c>
      <c r="BL287" s="20" t="s">
        <v>240</v>
      </c>
      <c r="BM287" s="20" t="s">
        <v>468</v>
      </c>
    </row>
    <row r="288" spans="2:65" s="11" customFormat="1" ht="22.5" customHeight="1">
      <c r="B288" s="182"/>
      <c r="C288" s="183"/>
      <c r="D288" s="183"/>
      <c r="E288" s="184" t="s">
        <v>35</v>
      </c>
      <c r="F288" s="282" t="s">
        <v>143</v>
      </c>
      <c r="G288" s="283"/>
      <c r="H288" s="283"/>
      <c r="I288" s="283"/>
      <c r="J288" s="183"/>
      <c r="K288" s="185">
        <v>0.155</v>
      </c>
      <c r="L288" s="183"/>
      <c r="M288" s="183"/>
      <c r="N288" s="183"/>
      <c r="O288" s="183"/>
      <c r="P288" s="183"/>
      <c r="Q288" s="183"/>
      <c r="R288" s="186"/>
      <c r="T288" s="187"/>
      <c r="U288" s="183"/>
      <c r="V288" s="183"/>
      <c r="W288" s="183"/>
      <c r="X288" s="183"/>
      <c r="Y288" s="183"/>
      <c r="Z288" s="183"/>
      <c r="AA288" s="188"/>
      <c r="AT288" s="189" t="s">
        <v>243</v>
      </c>
      <c r="AU288" s="189" t="s">
        <v>120</v>
      </c>
      <c r="AV288" s="11" t="s">
        <v>120</v>
      </c>
      <c r="AW288" s="11" t="s">
        <v>42</v>
      </c>
      <c r="AX288" s="11" t="s">
        <v>26</v>
      </c>
      <c r="AY288" s="189" t="s">
        <v>235</v>
      </c>
    </row>
    <row r="289" spans="2:65" s="1" customFormat="1" ht="31.5" customHeight="1">
      <c r="B289" s="37"/>
      <c r="C289" s="167" t="s">
        <v>469</v>
      </c>
      <c r="D289" s="167" t="s">
        <v>236</v>
      </c>
      <c r="E289" s="168" t="s">
        <v>470</v>
      </c>
      <c r="F289" s="270" t="s">
        <v>471</v>
      </c>
      <c r="G289" s="270"/>
      <c r="H289" s="270"/>
      <c r="I289" s="270"/>
      <c r="J289" s="169" t="s">
        <v>239</v>
      </c>
      <c r="K289" s="170">
        <v>0.155</v>
      </c>
      <c r="L289" s="271">
        <v>0</v>
      </c>
      <c r="M289" s="272"/>
      <c r="N289" s="273">
        <f>ROUND(L289*K289,2)</f>
        <v>0</v>
      </c>
      <c r="O289" s="273"/>
      <c r="P289" s="273"/>
      <c r="Q289" s="273"/>
      <c r="R289" s="39"/>
      <c r="T289" s="171" t="s">
        <v>35</v>
      </c>
      <c r="U289" s="46" t="s">
        <v>51</v>
      </c>
      <c r="V289" s="38"/>
      <c r="W289" s="172">
        <f>V289*K289</f>
        <v>0</v>
      </c>
      <c r="X289" s="172">
        <v>0</v>
      </c>
      <c r="Y289" s="172">
        <f>X289*K289</f>
        <v>0</v>
      </c>
      <c r="Z289" s="172">
        <v>0</v>
      </c>
      <c r="AA289" s="173">
        <f>Z289*K289</f>
        <v>0</v>
      </c>
      <c r="AR289" s="20" t="s">
        <v>240</v>
      </c>
      <c r="AT289" s="20" t="s">
        <v>236</v>
      </c>
      <c r="AU289" s="20" t="s">
        <v>120</v>
      </c>
      <c r="AY289" s="20" t="s">
        <v>235</v>
      </c>
      <c r="BE289" s="108">
        <f>IF(U289="základní",N289,0)</f>
        <v>0</v>
      </c>
      <c r="BF289" s="108">
        <f>IF(U289="snížená",N289,0)</f>
        <v>0</v>
      </c>
      <c r="BG289" s="108">
        <f>IF(U289="zákl. přenesená",N289,0)</f>
        <v>0</v>
      </c>
      <c r="BH289" s="108">
        <f>IF(U289="sníž. přenesená",N289,0)</f>
        <v>0</v>
      </c>
      <c r="BI289" s="108">
        <f>IF(U289="nulová",N289,0)</f>
        <v>0</v>
      </c>
      <c r="BJ289" s="20" t="s">
        <v>26</v>
      </c>
      <c r="BK289" s="108">
        <f>ROUND(L289*K289,2)</f>
        <v>0</v>
      </c>
      <c r="BL289" s="20" t="s">
        <v>240</v>
      </c>
      <c r="BM289" s="20" t="s">
        <v>472</v>
      </c>
    </row>
    <row r="290" spans="2:65" s="11" customFormat="1" ht="22.5" customHeight="1">
      <c r="B290" s="182"/>
      <c r="C290" s="183"/>
      <c r="D290" s="183"/>
      <c r="E290" s="184" t="s">
        <v>35</v>
      </c>
      <c r="F290" s="282" t="s">
        <v>143</v>
      </c>
      <c r="G290" s="283"/>
      <c r="H290" s="283"/>
      <c r="I290" s="283"/>
      <c r="J290" s="183"/>
      <c r="K290" s="185">
        <v>0.155</v>
      </c>
      <c r="L290" s="183"/>
      <c r="M290" s="183"/>
      <c r="N290" s="183"/>
      <c r="O290" s="183"/>
      <c r="P290" s="183"/>
      <c r="Q290" s="183"/>
      <c r="R290" s="186"/>
      <c r="T290" s="187"/>
      <c r="U290" s="183"/>
      <c r="V290" s="183"/>
      <c r="W290" s="183"/>
      <c r="X290" s="183"/>
      <c r="Y290" s="183"/>
      <c r="Z290" s="183"/>
      <c r="AA290" s="188"/>
      <c r="AT290" s="189" t="s">
        <v>243</v>
      </c>
      <c r="AU290" s="189" t="s">
        <v>120</v>
      </c>
      <c r="AV290" s="11" t="s">
        <v>120</v>
      </c>
      <c r="AW290" s="11" t="s">
        <v>42</v>
      </c>
      <c r="AX290" s="11" t="s">
        <v>26</v>
      </c>
      <c r="AY290" s="189" t="s">
        <v>235</v>
      </c>
    </row>
    <row r="291" spans="2:65" s="1" customFormat="1" ht="22.5" customHeight="1">
      <c r="B291" s="37"/>
      <c r="C291" s="167" t="s">
        <v>473</v>
      </c>
      <c r="D291" s="167" t="s">
        <v>236</v>
      </c>
      <c r="E291" s="168" t="s">
        <v>474</v>
      </c>
      <c r="F291" s="270" t="s">
        <v>475</v>
      </c>
      <c r="G291" s="270"/>
      <c r="H291" s="270"/>
      <c r="I291" s="270"/>
      <c r="J291" s="169" t="s">
        <v>337</v>
      </c>
      <c r="K291" s="170">
        <v>8.5399999999999991</v>
      </c>
      <c r="L291" s="271">
        <v>0</v>
      </c>
      <c r="M291" s="272"/>
      <c r="N291" s="273">
        <f>ROUND(L291*K291,2)</f>
        <v>0</v>
      </c>
      <c r="O291" s="273"/>
      <c r="P291" s="273"/>
      <c r="Q291" s="273"/>
      <c r="R291" s="39"/>
      <c r="T291" s="171" t="s">
        <v>35</v>
      </c>
      <c r="U291" s="46" t="s">
        <v>51</v>
      </c>
      <c r="V291" s="38"/>
      <c r="W291" s="172">
        <f>V291*K291</f>
        <v>0</v>
      </c>
      <c r="X291" s="172">
        <v>1.0000000000000001E-5</v>
      </c>
      <c r="Y291" s="172">
        <f>X291*K291</f>
        <v>8.5400000000000002E-5</v>
      </c>
      <c r="Z291" s="172">
        <v>0</v>
      </c>
      <c r="AA291" s="173">
        <f>Z291*K291</f>
        <v>0</v>
      </c>
      <c r="AR291" s="20" t="s">
        <v>240</v>
      </c>
      <c r="AT291" s="20" t="s">
        <v>236</v>
      </c>
      <c r="AU291" s="20" t="s">
        <v>120</v>
      </c>
      <c r="AY291" s="20" t="s">
        <v>235</v>
      </c>
      <c r="BE291" s="108">
        <f>IF(U291="základní",N291,0)</f>
        <v>0</v>
      </c>
      <c r="BF291" s="108">
        <f>IF(U291="snížená",N291,0)</f>
        <v>0</v>
      </c>
      <c r="BG291" s="108">
        <f>IF(U291="zákl. přenesená",N291,0)</f>
        <v>0</v>
      </c>
      <c r="BH291" s="108">
        <f>IF(U291="sníž. přenesená",N291,0)</f>
        <v>0</v>
      </c>
      <c r="BI291" s="108">
        <f>IF(U291="nulová",N291,0)</f>
        <v>0</v>
      </c>
      <c r="BJ291" s="20" t="s">
        <v>26</v>
      </c>
      <c r="BK291" s="108">
        <f>ROUND(L291*K291,2)</f>
        <v>0</v>
      </c>
      <c r="BL291" s="20" t="s">
        <v>240</v>
      </c>
      <c r="BM291" s="20" t="s">
        <v>476</v>
      </c>
    </row>
    <row r="292" spans="2:65" s="10" customFormat="1" ht="22.5" customHeight="1">
      <c r="B292" s="174"/>
      <c r="C292" s="175"/>
      <c r="D292" s="175"/>
      <c r="E292" s="176" t="s">
        <v>35</v>
      </c>
      <c r="F292" s="274" t="s">
        <v>242</v>
      </c>
      <c r="G292" s="275"/>
      <c r="H292" s="275"/>
      <c r="I292" s="275"/>
      <c r="J292" s="175"/>
      <c r="K292" s="177" t="s">
        <v>35</v>
      </c>
      <c r="L292" s="175"/>
      <c r="M292" s="175"/>
      <c r="N292" s="175"/>
      <c r="O292" s="175"/>
      <c r="P292" s="175"/>
      <c r="Q292" s="175"/>
      <c r="R292" s="178"/>
      <c r="T292" s="179"/>
      <c r="U292" s="175"/>
      <c r="V292" s="175"/>
      <c r="W292" s="175"/>
      <c r="X292" s="175"/>
      <c r="Y292" s="175"/>
      <c r="Z292" s="175"/>
      <c r="AA292" s="180"/>
      <c r="AT292" s="181" t="s">
        <v>243</v>
      </c>
      <c r="AU292" s="181" t="s">
        <v>120</v>
      </c>
      <c r="AV292" s="10" t="s">
        <v>26</v>
      </c>
      <c r="AW292" s="10" t="s">
        <v>42</v>
      </c>
      <c r="AX292" s="10" t="s">
        <v>86</v>
      </c>
      <c r="AY292" s="181" t="s">
        <v>235</v>
      </c>
    </row>
    <row r="293" spans="2:65" s="11" customFormat="1" ht="22.5" customHeight="1">
      <c r="B293" s="182"/>
      <c r="C293" s="183"/>
      <c r="D293" s="183"/>
      <c r="E293" s="184" t="s">
        <v>35</v>
      </c>
      <c r="F293" s="276" t="s">
        <v>477</v>
      </c>
      <c r="G293" s="277"/>
      <c r="H293" s="277"/>
      <c r="I293" s="277"/>
      <c r="J293" s="183"/>
      <c r="K293" s="185">
        <v>8.5399999999999991</v>
      </c>
      <c r="L293" s="183"/>
      <c r="M293" s="183"/>
      <c r="N293" s="183"/>
      <c r="O293" s="183"/>
      <c r="P293" s="183"/>
      <c r="Q293" s="183"/>
      <c r="R293" s="186"/>
      <c r="T293" s="187"/>
      <c r="U293" s="183"/>
      <c r="V293" s="183"/>
      <c r="W293" s="183"/>
      <c r="X293" s="183"/>
      <c r="Y293" s="183"/>
      <c r="Z293" s="183"/>
      <c r="AA293" s="188"/>
      <c r="AT293" s="189" t="s">
        <v>243</v>
      </c>
      <c r="AU293" s="189" t="s">
        <v>120</v>
      </c>
      <c r="AV293" s="11" t="s">
        <v>120</v>
      </c>
      <c r="AW293" s="11" t="s">
        <v>42</v>
      </c>
      <c r="AX293" s="11" t="s">
        <v>26</v>
      </c>
      <c r="AY293" s="189" t="s">
        <v>235</v>
      </c>
    </row>
    <row r="294" spans="2:65" s="1" customFormat="1" ht="22.5" customHeight="1">
      <c r="B294" s="37"/>
      <c r="C294" s="167" t="s">
        <v>478</v>
      </c>
      <c r="D294" s="167" t="s">
        <v>236</v>
      </c>
      <c r="E294" s="168" t="s">
        <v>479</v>
      </c>
      <c r="F294" s="270" t="s">
        <v>480</v>
      </c>
      <c r="G294" s="270"/>
      <c r="H294" s="270"/>
      <c r="I294" s="270"/>
      <c r="J294" s="169" t="s">
        <v>259</v>
      </c>
      <c r="K294" s="170">
        <v>37.21</v>
      </c>
      <c r="L294" s="271">
        <v>0</v>
      </c>
      <c r="M294" s="272"/>
      <c r="N294" s="273">
        <f>ROUND(L294*K294,2)</f>
        <v>0</v>
      </c>
      <c r="O294" s="273"/>
      <c r="P294" s="273"/>
      <c r="Q294" s="273"/>
      <c r="R294" s="39"/>
      <c r="T294" s="171" t="s">
        <v>35</v>
      </c>
      <c r="U294" s="46" t="s">
        <v>51</v>
      </c>
      <c r="V294" s="38"/>
      <c r="W294" s="172">
        <f>V294*K294</f>
        <v>0</v>
      </c>
      <c r="X294" s="172">
        <v>0</v>
      </c>
      <c r="Y294" s="172">
        <f>X294*K294</f>
        <v>0</v>
      </c>
      <c r="Z294" s="172">
        <v>6.5000000000000002E-2</v>
      </c>
      <c r="AA294" s="173">
        <f>Z294*K294</f>
        <v>2.41865</v>
      </c>
      <c r="AR294" s="20" t="s">
        <v>240</v>
      </c>
      <c r="AT294" s="20" t="s">
        <v>236</v>
      </c>
      <c r="AU294" s="20" t="s">
        <v>120</v>
      </c>
      <c r="AY294" s="20" t="s">
        <v>235</v>
      </c>
      <c r="BE294" s="108">
        <f>IF(U294="základní",N294,0)</f>
        <v>0</v>
      </c>
      <c r="BF294" s="108">
        <f>IF(U294="snížená",N294,0)</f>
        <v>0</v>
      </c>
      <c r="BG294" s="108">
        <f>IF(U294="zákl. přenesená",N294,0)</f>
        <v>0</v>
      </c>
      <c r="BH294" s="108">
        <f>IF(U294="sníž. přenesená",N294,0)</f>
        <v>0</v>
      </c>
      <c r="BI294" s="108">
        <f>IF(U294="nulová",N294,0)</f>
        <v>0</v>
      </c>
      <c r="BJ294" s="20" t="s">
        <v>26</v>
      </c>
      <c r="BK294" s="108">
        <f>ROUND(L294*K294,2)</f>
        <v>0</v>
      </c>
      <c r="BL294" s="20" t="s">
        <v>240</v>
      </c>
      <c r="BM294" s="20" t="s">
        <v>481</v>
      </c>
    </row>
    <row r="295" spans="2:65" s="10" customFormat="1" ht="22.5" customHeight="1">
      <c r="B295" s="174"/>
      <c r="C295" s="175"/>
      <c r="D295" s="175"/>
      <c r="E295" s="176" t="s">
        <v>35</v>
      </c>
      <c r="F295" s="274" t="s">
        <v>242</v>
      </c>
      <c r="G295" s="275"/>
      <c r="H295" s="275"/>
      <c r="I295" s="275"/>
      <c r="J295" s="175"/>
      <c r="K295" s="177" t="s">
        <v>35</v>
      </c>
      <c r="L295" s="175"/>
      <c r="M295" s="175"/>
      <c r="N295" s="175"/>
      <c r="O295" s="175"/>
      <c r="P295" s="175"/>
      <c r="Q295" s="175"/>
      <c r="R295" s="178"/>
      <c r="T295" s="179"/>
      <c r="U295" s="175"/>
      <c r="V295" s="175"/>
      <c r="W295" s="175"/>
      <c r="X295" s="175"/>
      <c r="Y295" s="175"/>
      <c r="Z295" s="175"/>
      <c r="AA295" s="180"/>
      <c r="AT295" s="181" t="s">
        <v>243</v>
      </c>
      <c r="AU295" s="181" t="s">
        <v>120</v>
      </c>
      <c r="AV295" s="10" t="s">
        <v>26</v>
      </c>
      <c r="AW295" s="10" t="s">
        <v>42</v>
      </c>
      <c r="AX295" s="10" t="s">
        <v>86</v>
      </c>
      <c r="AY295" s="181" t="s">
        <v>235</v>
      </c>
    </row>
    <row r="296" spans="2:65" s="10" customFormat="1" ht="22.5" customHeight="1">
      <c r="B296" s="174"/>
      <c r="C296" s="175"/>
      <c r="D296" s="175"/>
      <c r="E296" s="176" t="s">
        <v>35</v>
      </c>
      <c r="F296" s="280" t="s">
        <v>400</v>
      </c>
      <c r="G296" s="281"/>
      <c r="H296" s="281"/>
      <c r="I296" s="281"/>
      <c r="J296" s="175"/>
      <c r="K296" s="177" t="s">
        <v>35</v>
      </c>
      <c r="L296" s="175"/>
      <c r="M296" s="175"/>
      <c r="N296" s="175"/>
      <c r="O296" s="175"/>
      <c r="P296" s="175"/>
      <c r="Q296" s="175"/>
      <c r="R296" s="178"/>
      <c r="T296" s="179"/>
      <c r="U296" s="175"/>
      <c r="V296" s="175"/>
      <c r="W296" s="175"/>
      <c r="X296" s="175"/>
      <c r="Y296" s="175"/>
      <c r="Z296" s="175"/>
      <c r="AA296" s="180"/>
      <c r="AT296" s="181" t="s">
        <v>243</v>
      </c>
      <c r="AU296" s="181" t="s">
        <v>120</v>
      </c>
      <c r="AV296" s="10" t="s">
        <v>26</v>
      </c>
      <c r="AW296" s="10" t="s">
        <v>42</v>
      </c>
      <c r="AX296" s="10" t="s">
        <v>86</v>
      </c>
      <c r="AY296" s="181" t="s">
        <v>235</v>
      </c>
    </row>
    <row r="297" spans="2:65" s="11" customFormat="1" ht="22.5" customHeight="1">
      <c r="B297" s="182"/>
      <c r="C297" s="183"/>
      <c r="D297" s="183"/>
      <c r="E297" s="184" t="s">
        <v>159</v>
      </c>
      <c r="F297" s="276" t="s">
        <v>482</v>
      </c>
      <c r="G297" s="277"/>
      <c r="H297" s="277"/>
      <c r="I297" s="277"/>
      <c r="J297" s="183"/>
      <c r="K297" s="185">
        <v>37.21</v>
      </c>
      <c r="L297" s="183"/>
      <c r="M297" s="183"/>
      <c r="N297" s="183"/>
      <c r="O297" s="183"/>
      <c r="P297" s="183"/>
      <c r="Q297" s="183"/>
      <c r="R297" s="186"/>
      <c r="T297" s="187"/>
      <c r="U297" s="183"/>
      <c r="V297" s="183"/>
      <c r="W297" s="183"/>
      <c r="X297" s="183"/>
      <c r="Y297" s="183"/>
      <c r="Z297" s="183"/>
      <c r="AA297" s="188"/>
      <c r="AT297" s="189" t="s">
        <v>243</v>
      </c>
      <c r="AU297" s="189" t="s">
        <v>120</v>
      </c>
      <c r="AV297" s="11" t="s">
        <v>120</v>
      </c>
      <c r="AW297" s="11" t="s">
        <v>42</v>
      </c>
      <c r="AX297" s="11" t="s">
        <v>26</v>
      </c>
      <c r="AY297" s="189" t="s">
        <v>235</v>
      </c>
    </row>
    <row r="298" spans="2:65" s="1" customFormat="1" ht="22.5" customHeight="1">
      <c r="B298" s="37"/>
      <c r="C298" s="167" t="s">
        <v>483</v>
      </c>
      <c r="D298" s="167" t="s">
        <v>236</v>
      </c>
      <c r="E298" s="168" t="s">
        <v>484</v>
      </c>
      <c r="F298" s="270" t="s">
        <v>485</v>
      </c>
      <c r="G298" s="270"/>
      <c r="H298" s="270"/>
      <c r="I298" s="270"/>
      <c r="J298" s="169" t="s">
        <v>259</v>
      </c>
      <c r="K298" s="170">
        <v>37.21</v>
      </c>
      <c r="L298" s="271">
        <v>0</v>
      </c>
      <c r="M298" s="272"/>
      <c r="N298" s="273">
        <f>ROUND(L298*K298,2)</f>
        <v>0</v>
      </c>
      <c r="O298" s="273"/>
      <c r="P298" s="273"/>
      <c r="Q298" s="273"/>
      <c r="R298" s="39"/>
      <c r="T298" s="171" t="s">
        <v>35</v>
      </c>
      <c r="U298" s="46" t="s">
        <v>51</v>
      </c>
      <c r="V298" s="38"/>
      <c r="W298" s="172">
        <f>V298*K298</f>
        <v>0</v>
      </c>
      <c r="X298" s="172">
        <v>0</v>
      </c>
      <c r="Y298" s="172">
        <f>X298*K298</f>
        <v>0</v>
      </c>
      <c r="Z298" s="172">
        <v>6.5000000000000002E-2</v>
      </c>
      <c r="AA298" s="173">
        <f>Z298*K298</f>
        <v>2.41865</v>
      </c>
      <c r="AR298" s="20" t="s">
        <v>240</v>
      </c>
      <c r="AT298" s="20" t="s">
        <v>236</v>
      </c>
      <c r="AU298" s="20" t="s">
        <v>120</v>
      </c>
      <c r="AY298" s="20" t="s">
        <v>235</v>
      </c>
      <c r="BE298" s="108">
        <f>IF(U298="základní",N298,0)</f>
        <v>0</v>
      </c>
      <c r="BF298" s="108">
        <f>IF(U298="snížená",N298,0)</f>
        <v>0</v>
      </c>
      <c r="BG298" s="108">
        <f>IF(U298="zákl. přenesená",N298,0)</f>
        <v>0</v>
      </c>
      <c r="BH298" s="108">
        <f>IF(U298="sníž. přenesená",N298,0)</f>
        <v>0</v>
      </c>
      <c r="BI298" s="108">
        <f>IF(U298="nulová",N298,0)</f>
        <v>0</v>
      </c>
      <c r="BJ298" s="20" t="s">
        <v>26</v>
      </c>
      <c r="BK298" s="108">
        <f>ROUND(L298*K298,2)</f>
        <v>0</v>
      </c>
      <c r="BL298" s="20" t="s">
        <v>240</v>
      </c>
      <c r="BM298" s="20" t="s">
        <v>486</v>
      </c>
    </row>
    <row r="299" spans="2:65" s="11" customFormat="1" ht="22.5" customHeight="1">
      <c r="B299" s="182"/>
      <c r="C299" s="183"/>
      <c r="D299" s="183"/>
      <c r="E299" s="184" t="s">
        <v>35</v>
      </c>
      <c r="F299" s="282" t="s">
        <v>159</v>
      </c>
      <c r="G299" s="283"/>
      <c r="H299" s="283"/>
      <c r="I299" s="283"/>
      <c r="J299" s="183"/>
      <c r="K299" s="185">
        <v>37.21</v>
      </c>
      <c r="L299" s="183"/>
      <c r="M299" s="183"/>
      <c r="N299" s="183"/>
      <c r="O299" s="183"/>
      <c r="P299" s="183"/>
      <c r="Q299" s="183"/>
      <c r="R299" s="186"/>
      <c r="T299" s="187"/>
      <c r="U299" s="183"/>
      <c r="V299" s="183"/>
      <c r="W299" s="183"/>
      <c r="X299" s="183"/>
      <c r="Y299" s="183"/>
      <c r="Z299" s="183"/>
      <c r="AA299" s="188"/>
      <c r="AT299" s="189" t="s">
        <v>243</v>
      </c>
      <c r="AU299" s="189" t="s">
        <v>120</v>
      </c>
      <c r="AV299" s="11" t="s">
        <v>120</v>
      </c>
      <c r="AW299" s="11" t="s">
        <v>42</v>
      </c>
      <c r="AX299" s="11" t="s">
        <v>26</v>
      </c>
      <c r="AY299" s="189" t="s">
        <v>235</v>
      </c>
    </row>
    <row r="300" spans="2:65" s="1" customFormat="1" ht="22.5" customHeight="1">
      <c r="B300" s="37"/>
      <c r="C300" s="167" t="s">
        <v>487</v>
      </c>
      <c r="D300" s="167" t="s">
        <v>236</v>
      </c>
      <c r="E300" s="168" t="s">
        <v>488</v>
      </c>
      <c r="F300" s="270" t="s">
        <v>489</v>
      </c>
      <c r="G300" s="270"/>
      <c r="H300" s="270"/>
      <c r="I300" s="270"/>
      <c r="J300" s="169" t="s">
        <v>259</v>
      </c>
      <c r="K300" s="170">
        <v>3.4</v>
      </c>
      <c r="L300" s="271">
        <v>0</v>
      </c>
      <c r="M300" s="272"/>
      <c r="N300" s="273">
        <f>ROUND(L300*K300,2)</f>
        <v>0</v>
      </c>
      <c r="O300" s="273"/>
      <c r="P300" s="273"/>
      <c r="Q300" s="273"/>
      <c r="R300" s="39"/>
      <c r="T300" s="171" t="s">
        <v>35</v>
      </c>
      <c r="U300" s="46" t="s">
        <v>51</v>
      </c>
      <c r="V300" s="38"/>
      <c r="W300" s="172">
        <f>V300*K300</f>
        <v>0</v>
      </c>
      <c r="X300" s="172">
        <v>0</v>
      </c>
      <c r="Y300" s="172">
        <f>X300*K300</f>
        <v>0</v>
      </c>
      <c r="Z300" s="172">
        <v>7.5999999999999998E-2</v>
      </c>
      <c r="AA300" s="173">
        <f>Z300*K300</f>
        <v>0.25839999999999996</v>
      </c>
      <c r="AR300" s="20" t="s">
        <v>240</v>
      </c>
      <c r="AT300" s="20" t="s">
        <v>236</v>
      </c>
      <c r="AU300" s="20" t="s">
        <v>120</v>
      </c>
      <c r="AY300" s="20" t="s">
        <v>235</v>
      </c>
      <c r="BE300" s="108">
        <f>IF(U300="základní",N300,0)</f>
        <v>0</v>
      </c>
      <c r="BF300" s="108">
        <f>IF(U300="snížená",N300,0)</f>
        <v>0</v>
      </c>
      <c r="BG300" s="108">
        <f>IF(U300="zákl. přenesená",N300,0)</f>
        <v>0</v>
      </c>
      <c r="BH300" s="108">
        <f>IF(U300="sníž. přenesená",N300,0)</f>
        <v>0</v>
      </c>
      <c r="BI300" s="108">
        <f>IF(U300="nulová",N300,0)</f>
        <v>0</v>
      </c>
      <c r="BJ300" s="20" t="s">
        <v>26</v>
      </c>
      <c r="BK300" s="108">
        <f>ROUND(L300*K300,2)</f>
        <v>0</v>
      </c>
      <c r="BL300" s="20" t="s">
        <v>240</v>
      </c>
      <c r="BM300" s="20" t="s">
        <v>490</v>
      </c>
    </row>
    <row r="301" spans="2:65" s="10" customFormat="1" ht="22.5" customHeight="1">
      <c r="B301" s="174"/>
      <c r="C301" s="175"/>
      <c r="D301" s="175"/>
      <c r="E301" s="176" t="s">
        <v>35</v>
      </c>
      <c r="F301" s="274" t="s">
        <v>242</v>
      </c>
      <c r="G301" s="275"/>
      <c r="H301" s="275"/>
      <c r="I301" s="275"/>
      <c r="J301" s="175"/>
      <c r="K301" s="177" t="s">
        <v>35</v>
      </c>
      <c r="L301" s="175"/>
      <c r="M301" s="175"/>
      <c r="N301" s="175"/>
      <c r="O301" s="175"/>
      <c r="P301" s="175"/>
      <c r="Q301" s="175"/>
      <c r="R301" s="178"/>
      <c r="T301" s="179"/>
      <c r="U301" s="175"/>
      <c r="V301" s="175"/>
      <c r="W301" s="175"/>
      <c r="X301" s="175"/>
      <c r="Y301" s="175"/>
      <c r="Z301" s="175"/>
      <c r="AA301" s="180"/>
      <c r="AT301" s="181" t="s">
        <v>243</v>
      </c>
      <c r="AU301" s="181" t="s">
        <v>120</v>
      </c>
      <c r="AV301" s="10" t="s">
        <v>26</v>
      </c>
      <c r="AW301" s="10" t="s">
        <v>42</v>
      </c>
      <c r="AX301" s="10" t="s">
        <v>86</v>
      </c>
      <c r="AY301" s="181" t="s">
        <v>235</v>
      </c>
    </row>
    <row r="302" spans="2:65" s="11" customFormat="1" ht="22.5" customHeight="1">
      <c r="B302" s="182"/>
      <c r="C302" s="183"/>
      <c r="D302" s="183"/>
      <c r="E302" s="184" t="s">
        <v>35</v>
      </c>
      <c r="F302" s="276" t="s">
        <v>491</v>
      </c>
      <c r="G302" s="277"/>
      <c r="H302" s="277"/>
      <c r="I302" s="277"/>
      <c r="J302" s="183"/>
      <c r="K302" s="185">
        <v>3.4</v>
      </c>
      <c r="L302" s="183"/>
      <c r="M302" s="183"/>
      <c r="N302" s="183"/>
      <c r="O302" s="183"/>
      <c r="P302" s="183"/>
      <c r="Q302" s="183"/>
      <c r="R302" s="186"/>
      <c r="T302" s="187"/>
      <c r="U302" s="183"/>
      <c r="V302" s="183"/>
      <c r="W302" s="183"/>
      <c r="X302" s="183"/>
      <c r="Y302" s="183"/>
      <c r="Z302" s="183"/>
      <c r="AA302" s="188"/>
      <c r="AT302" s="189" t="s">
        <v>243</v>
      </c>
      <c r="AU302" s="189" t="s">
        <v>120</v>
      </c>
      <c r="AV302" s="11" t="s">
        <v>120</v>
      </c>
      <c r="AW302" s="11" t="s">
        <v>42</v>
      </c>
      <c r="AX302" s="11" t="s">
        <v>26</v>
      </c>
      <c r="AY302" s="189" t="s">
        <v>235</v>
      </c>
    </row>
    <row r="303" spans="2:65" s="1" customFormat="1" ht="22.5" customHeight="1">
      <c r="B303" s="37"/>
      <c r="C303" s="167" t="s">
        <v>492</v>
      </c>
      <c r="D303" s="167" t="s">
        <v>236</v>
      </c>
      <c r="E303" s="168" t="s">
        <v>493</v>
      </c>
      <c r="F303" s="270" t="s">
        <v>494</v>
      </c>
      <c r="G303" s="270"/>
      <c r="H303" s="270"/>
      <c r="I303" s="270"/>
      <c r="J303" s="169" t="s">
        <v>259</v>
      </c>
      <c r="K303" s="170">
        <v>4.9000000000000004</v>
      </c>
      <c r="L303" s="271">
        <v>0</v>
      </c>
      <c r="M303" s="272"/>
      <c r="N303" s="273">
        <f>ROUND(L303*K303,2)</f>
        <v>0</v>
      </c>
      <c r="O303" s="273"/>
      <c r="P303" s="273"/>
      <c r="Q303" s="273"/>
      <c r="R303" s="39"/>
      <c r="T303" s="171" t="s">
        <v>35</v>
      </c>
      <c r="U303" s="46" t="s">
        <v>51</v>
      </c>
      <c r="V303" s="38"/>
      <c r="W303" s="172">
        <f>V303*K303</f>
        <v>0</v>
      </c>
      <c r="X303" s="172">
        <v>0</v>
      </c>
      <c r="Y303" s="172">
        <f>X303*K303</f>
        <v>0</v>
      </c>
      <c r="Z303" s="172">
        <v>0.06</v>
      </c>
      <c r="AA303" s="173">
        <f>Z303*K303</f>
        <v>0.29399999999999998</v>
      </c>
      <c r="AR303" s="20" t="s">
        <v>240</v>
      </c>
      <c r="AT303" s="20" t="s">
        <v>236</v>
      </c>
      <c r="AU303" s="20" t="s">
        <v>120</v>
      </c>
      <c r="AY303" s="20" t="s">
        <v>235</v>
      </c>
      <c r="BE303" s="108">
        <f>IF(U303="základní",N303,0)</f>
        <v>0</v>
      </c>
      <c r="BF303" s="108">
        <f>IF(U303="snížená",N303,0)</f>
        <v>0</v>
      </c>
      <c r="BG303" s="108">
        <f>IF(U303="zákl. přenesená",N303,0)</f>
        <v>0</v>
      </c>
      <c r="BH303" s="108">
        <f>IF(U303="sníž. přenesená",N303,0)</f>
        <v>0</v>
      </c>
      <c r="BI303" s="108">
        <f>IF(U303="nulová",N303,0)</f>
        <v>0</v>
      </c>
      <c r="BJ303" s="20" t="s">
        <v>26</v>
      </c>
      <c r="BK303" s="108">
        <f>ROUND(L303*K303,2)</f>
        <v>0</v>
      </c>
      <c r="BL303" s="20" t="s">
        <v>240</v>
      </c>
      <c r="BM303" s="20" t="s">
        <v>495</v>
      </c>
    </row>
    <row r="304" spans="2:65" s="11" customFormat="1" ht="22.5" customHeight="1">
      <c r="B304" s="182"/>
      <c r="C304" s="183"/>
      <c r="D304" s="183"/>
      <c r="E304" s="184" t="s">
        <v>35</v>
      </c>
      <c r="F304" s="282" t="s">
        <v>496</v>
      </c>
      <c r="G304" s="283"/>
      <c r="H304" s="283"/>
      <c r="I304" s="283"/>
      <c r="J304" s="183"/>
      <c r="K304" s="185">
        <v>4.9000000000000004</v>
      </c>
      <c r="L304" s="183"/>
      <c r="M304" s="183"/>
      <c r="N304" s="183"/>
      <c r="O304" s="183"/>
      <c r="P304" s="183"/>
      <c r="Q304" s="183"/>
      <c r="R304" s="186"/>
      <c r="T304" s="187"/>
      <c r="U304" s="183"/>
      <c r="V304" s="183"/>
      <c r="W304" s="183"/>
      <c r="X304" s="183"/>
      <c r="Y304" s="183"/>
      <c r="Z304" s="183"/>
      <c r="AA304" s="188"/>
      <c r="AT304" s="189" t="s">
        <v>243</v>
      </c>
      <c r="AU304" s="189" t="s">
        <v>120</v>
      </c>
      <c r="AV304" s="11" t="s">
        <v>120</v>
      </c>
      <c r="AW304" s="11" t="s">
        <v>42</v>
      </c>
      <c r="AX304" s="11" t="s">
        <v>26</v>
      </c>
      <c r="AY304" s="189" t="s">
        <v>235</v>
      </c>
    </row>
    <row r="305" spans="2:65" s="1" customFormat="1" ht="31.5" customHeight="1">
      <c r="B305" s="37"/>
      <c r="C305" s="167" t="s">
        <v>497</v>
      </c>
      <c r="D305" s="167" t="s">
        <v>236</v>
      </c>
      <c r="E305" s="168" t="s">
        <v>498</v>
      </c>
      <c r="F305" s="270" t="s">
        <v>499</v>
      </c>
      <c r="G305" s="270"/>
      <c r="H305" s="270"/>
      <c r="I305" s="270"/>
      <c r="J305" s="169" t="s">
        <v>239</v>
      </c>
      <c r="K305" s="170">
        <v>0.153</v>
      </c>
      <c r="L305" s="271">
        <v>0</v>
      </c>
      <c r="M305" s="272"/>
      <c r="N305" s="273">
        <f>ROUND(L305*K305,2)</f>
        <v>0</v>
      </c>
      <c r="O305" s="273"/>
      <c r="P305" s="273"/>
      <c r="Q305" s="273"/>
      <c r="R305" s="39"/>
      <c r="T305" s="171" t="s">
        <v>35</v>
      </c>
      <c r="U305" s="46" t="s">
        <v>51</v>
      </c>
      <c r="V305" s="38"/>
      <c r="W305" s="172">
        <f>V305*K305</f>
        <v>0</v>
      </c>
      <c r="X305" s="172">
        <v>0</v>
      </c>
      <c r="Y305" s="172">
        <f>X305*K305</f>
        <v>0</v>
      </c>
      <c r="Z305" s="172">
        <v>1.8</v>
      </c>
      <c r="AA305" s="173">
        <f>Z305*K305</f>
        <v>0.27539999999999998</v>
      </c>
      <c r="AR305" s="20" t="s">
        <v>240</v>
      </c>
      <c r="AT305" s="20" t="s">
        <v>236</v>
      </c>
      <c r="AU305" s="20" t="s">
        <v>120</v>
      </c>
      <c r="AY305" s="20" t="s">
        <v>235</v>
      </c>
      <c r="BE305" s="108">
        <f>IF(U305="základní",N305,0)</f>
        <v>0</v>
      </c>
      <c r="BF305" s="108">
        <f>IF(U305="snížená",N305,0)</f>
        <v>0</v>
      </c>
      <c r="BG305" s="108">
        <f>IF(U305="zákl. přenesená",N305,0)</f>
        <v>0</v>
      </c>
      <c r="BH305" s="108">
        <f>IF(U305="sníž. přenesená",N305,0)</f>
        <v>0</v>
      </c>
      <c r="BI305" s="108">
        <f>IF(U305="nulová",N305,0)</f>
        <v>0</v>
      </c>
      <c r="BJ305" s="20" t="s">
        <v>26</v>
      </c>
      <c r="BK305" s="108">
        <f>ROUND(L305*K305,2)</f>
        <v>0</v>
      </c>
      <c r="BL305" s="20" t="s">
        <v>240</v>
      </c>
      <c r="BM305" s="20" t="s">
        <v>500</v>
      </c>
    </row>
    <row r="306" spans="2:65" s="10" customFormat="1" ht="22.5" customHeight="1">
      <c r="B306" s="174"/>
      <c r="C306" s="175"/>
      <c r="D306" s="175"/>
      <c r="E306" s="176" t="s">
        <v>35</v>
      </c>
      <c r="F306" s="274" t="s">
        <v>242</v>
      </c>
      <c r="G306" s="275"/>
      <c r="H306" s="275"/>
      <c r="I306" s="275"/>
      <c r="J306" s="175"/>
      <c r="K306" s="177" t="s">
        <v>35</v>
      </c>
      <c r="L306" s="175"/>
      <c r="M306" s="175"/>
      <c r="N306" s="175"/>
      <c r="O306" s="175"/>
      <c r="P306" s="175"/>
      <c r="Q306" s="175"/>
      <c r="R306" s="178"/>
      <c r="T306" s="179"/>
      <c r="U306" s="175"/>
      <c r="V306" s="175"/>
      <c r="W306" s="175"/>
      <c r="X306" s="175"/>
      <c r="Y306" s="175"/>
      <c r="Z306" s="175"/>
      <c r="AA306" s="180"/>
      <c r="AT306" s="181" t="s">
        <v>243</v>
      </c>
      <c r="AU306" s="181" t="s">
        <v>120</v>
      </c>
      <c r="AV306" s="10" t="s">
        <v>26</v>
      </c>
      <c r="AW306" s="10" t="s">
        <v>42</v>
      </c>
      <c r="AX306" s="10" t="s">
        <v>86</v>
      </c>
      <c r="AY306" s="181" t="s">
        <v>235</v>
      </c>
    </row>
    <row r="307" spans="2:65" s="11" customFormat="1" ht="22.5" customHeight="1">
      <c r="B307" s="182"/>
      <c r="C307" s="183"/>
      <c r="D307" s="183"/>
      <c r="E307" s="184" t="s">
        <v>35</v>
      </c>
      <c r="F307" s="276" t="s">
        <v>501</v>
      </c>
      <c r="G307" s="277"/>
      <c r="H307" s="277"/>
      <c r="I307" s="277"/>
      <c r="J307" s="183"/>
      <c r="K307" s="185">
        <v>0.153</v>
      </c>
      <c r="L307" s="183"/>
      <c r="M307" s="183"/>
      <c r="N307" s="183"/>
      <c r="O307" s="183"/>
      <c r="P307" s="183"/>
      <c r="Q307" s="183"/>
      <c r="R307" s="186"/>
      <c r="T307" s="187"/>
      <c r="U307" s="183"/>
      <c r="V307" s="183"/>
      <c r="W307" s="183"/>
      <c r="X307" s="183"/>
      <c r="Y307" s="183"/>
      <c r="Z307" s="183"/>
      <c r="AA307" s="188"/>
      <c r="AT307" s="189" t="s">
        <v>243</v>
      </c>
      <c r="AU307" s="189" t="s">
        <v>120</v>
      </c>
      <c r="AV307" s="11" t="s">
        <v>120</v>
      </c>
      <c r="AW307" s="11" t="s">
        <v>42</v>
      </c>
      <c r="AX307" s="11" t="s">
        <v>26</v>
      </c>
      <c r="AY307" s="189" t="s">
        <v>235</v>
      </c>
    </row>
    <row r="308" spans="2:65" s="1" customFormat="1" ht="31.5" customHeight="1">
      <c r="B308" s="37"/>
      <c r="C308" s="167" t="s">
        <v>502</v>
      </c>
      <c r="D308" s="167" t="s">
        <v>236</v>
      </c>
      <c r="E308" s="168" t="s">
        <v>503</v>
      </c>
      <c r="F308" s="270" t="s">
        <v>504</v>
      </c>
      <c r="G308" s="270"/>
      <c r="H308" s="270"/>
      <c r="I308" s="270"/>
      <c r="J308" s="169" t="s">
        <v>270</v>
      </c>
      <c r="K308" s="170">
        <v>1</v>
      </c>
      <c r="L308" s="271">
        <v>0</v>
      </c>
      <c r="M308" s="272"/>
      <c r="N308" s="273">
        <f>ROUND(L308*K308,2)</f>
        <v>0</v>
      </c>
      <c r="O308" s="273"/>
      <c r="P308" s="273"/>
      <c r="Q308" s="273"/>
      <c r="R308" s="39"/>
      <c r="T308" s="171" t="s">
        <v>35</v>
      </c>
      <c r="U308" s="46" t="s">
        <v>51</v>
      </c>
      <c r="V308" s="38"/>
      <c r="W308" s="172">
        <f>V308*K308</f>
        <v>0</v>
      </c>
      <c r="X308" s="172">
        <v>0</v>
      </c>
      <c r="Y308" s="172">
        <f>X308*K308</f>
        <v>0</v>
      </c>
      <c r="Z308" s="172">
        <v>0.11899999999999999</v>
      </c>
      <c r="AA308" s="173">
        <f>Z308*K308</f>
        <v>0.11899999999999999</v>
      </c>
      <c r="AR308" s="20" t="s">
        <v>240</v>
      </c>
      <c r="AT308" s="20" t="s">
        <v>236</v>
      </c>
      <c r="AU308" s="20" t="s">
        <v>120</v>
      </c>
      <c r="AY308" s="20" t="s">
        <v>235</v>
      </c>
      <c r="BE308" s="108">
        <f>IF(U308="základní",N308,0)</f>
        <v>0</v>
      </c>
      <c r="BF308" s="108">
        <f>IF(U308="snížená",N308,0)</f>
        <v>0</v>
      </c>
      <c r="BG308" s="108">
        <f>IF(U308="zákl. přenesená",N308,0)</f>
        <v>0</v>
      </c>
      <c r="BH308" s="108">
        <f>IF(U308="sníž. přenesená",N308,0)</f>
        <v>0</v>
      </c>
      <c r="BI308" s="108">
        <f>IF(U308="nulová",N308,0)</f>
        <v>0</v>
      </c>
      <c r="BJ308" s="20" t="s">
        <v>26</v>
      </c>
      <c r="BK308" s="108">
        <f>ROUND(L308*K308,2)</f>
        <v>0</v>
      </c>
      <c r="BL308" s="20" t="s">
        <v>240</v>
      </c>
      <c r="BM308" s="20" t="s">
        <v>505</v>
      </c>
    </row>
    <row r="309" spans="2:65" s="10" customFormat="1" ht="22.5" customHeight="1">
      <c r="B309" s="174"/>
      <c r="C309" s="175"/>
      <c r="D309" s="175"/>
      <c r="E309" s="176" t="s">
        <v>35</v>
      </c>
      <c r="F309" s="274" t="s">
        <v>242</v>
      </c>
      <c r="G309" s="275"/>
      <c r="H309" s="275"/>
      <c r="I309" s="275"/>
      <c r="J309" s="175"/>
      <c r="K309" s="177" t="s">
        <v>35</v>
      </c>
      <c r="L309" s="175"/>
      <c r="M309" s="175"/>
      <c r="N309" s="175"/>
      <c r="O309" s="175"/>
      <c r="P309" s="175"/>
      <c r="Q309" s="175"/>
      <c r="R309" s="178"/>
      <c r="T309" s="179"/>
      <c r="U309" s="175"/>
      <c r="V309" s="175"/>
      <c r="W309" s="175"/>
      <c r="X309" s="175"/>
      <c r="Y309" s="175"/>
      <c r="Z309" s="175"/>
      <c r="AA309" s="180"/>
      <c r="AT309" s="181" t="s">
        <v>243</v>
      </c>
      <c r="AU309" s="181" t="s">
        <v>120</v>
      </c>
      <c r="AV309" s="10" t="s">
        <v>26</v>
      </c>
      <c r="AW309" s="10" t="s">
        <v>42</v>
      </c>
      <c r="AX309" s="10" t="s">
        <v>86</v>
      </c>
      <c r="AY309" s="181" t="s">
        <v>235</v>
      </c>
    </row>
    <row r="310" spans="2:65" s="11" customFormat="1" ht="22.5" customHeight="1">
      <c r="B310" s="182"/>
      <c r="C310" s="183"/>
      <c r="D310" s="183"/>
      <c r="E310" s="184" t="s">
        <v>35</v>
      </c>
      <c r="F310" s="276" t="s">
        <v>26</v>
      </c>
      <c r="G310" s="277"/>
      <c r="H310" s="277"/>
      <c r="I310" s="277"/>
      <c r="J310" s="183"/>
      <c r="K310" s="185">
        <v>1</v>
      </c>
      <c r="L310" s="183"/>
      <c r="M310" s="183"/>
      <c r="N310" s="183"/>
      <c r="O310" s="183"/>
      <c r="P310" s="183"/>
      <c r="Q310" s="183"/>
      <c r="R310" s="186"/>
      <c r="T310" s="187"/>
      <c r="U310" s="183"/>
      <c r="V310" s="183"/>
      <c r="W310" s="183"/>
      <c r="X310" s="183"/>
      <c r="Y310" s="183"/>
      <c r="Z310" s="183"/>
      <c r="AA310" s="188"/>
      <c r="AT310" s="189" t="s">
        <v>243</v>
      </c>
      <c r="AU310" s="189" t="s">
        <v>120</v>
      </c>
      <c r="AV310" s="11" t="s">
        <v>120</v>
      </c>
      <c r="AW310" s="11" t="s">
        <v>42</v>
      </c>
      <c r="AX310" s="11" t="s">
        <v>26</v>
      </c>
      <c r="AY310" s="189" t="s">
        <v>235</v>
      </c>
    </row>
    <row r="311" spans="2:65" s="1" customFormat="1" ht="31.5" customHeight="1">
      <c r="B311" s="37"/>
      <c r="C311" s="167" t="s">
        <v>506</v>
      </c>
      <c r="D311" s="167" t="s">
        <v>236</v>
      </c>
      <c r="E311" s="168" t="s">
        <v>507</v>
      </c>
      <c r="F311" s="270" t="s">
        <v>508</v>
      </c>
      <c r="G311" s="270"/>
      <c r="H311" s="270"/>
      <c r="I311" s="270"/>
      <c r="J311" s="169" t="s">
        <v>337</v>
      </c>
      <c r="K311" s="170">
        <v>9.2799999999999994</v>
      </c>
      <c r="L311" s="271">
        <v>0</v>
      </c>
      <c r="M311" s="272"/>
      <c r="N311" s="273">
        <f>ROUND(L311*K311,2)</f>
        <v>0</v>
      </c>
      <c r="O311" s="273"/>
      <c r="P311" s="273"/>
      <c r="Q311" s="273"/>
      <c r="R311" s="39"/>
      <c r="T311" s="171" t="s">
        <v>35</v>
      </c>
      <c r="U311" s="46" t="s">
        <v>51</v>
      </c>
      <c r="V311" s="38"/>
      <c r="W311" s="172">
        <f>V311*K311</f>
        <v>0</v>
      </c>
      <c r="X311" s="172">
        <v>0</v>
      </c>
      <c r="Y311" s="172">
        <f>X311*K311</f>
        <v>0</v>
      </c>
      <c r="Z311" s="172">
        <v>7.0000000000000001E-3</v>
      </c>
      <c r="AA311" s="173">
        <f>Z311*K311</f>
        <v>6.495999999999999E-2</v>
      </c>
      <c r="AR311" s="20" t="s">
        <v>240</v>
      </c>
      <c r="AT311" s="20" t="s">
        <v>236</v>
      </c>
      <c r="AU311" s="20" t="s">
        <v>120</v>
      </c>
      <c r="AY311" s="20" t="s">
        <v>235</v>
      </c>
      <c r="BE311" s="108">
        <f>IF(U311="základní",N311,0)</f>
        <v>0</v>
      </c>
      <c r="BF311" s="108">
        <f>IF(U311="snížená",N311,0)</f>
        <v>0</v>
      </c>
      <c r="BG311" s="108">
        <f>IF(U311="zákl. přenesená",N311,0)</f>
        <v>0</v>
      </c>
      <c r="BH311" s="108">
        <f>IF(U311="sníž. přenesená",N311,0)</f>
        <v>0</v>
      </c>
      <c r="BI311" s="108">
        <f>IF(U311="nulová",N311,0)</f>
        <v>0</v>
      </c>
      <c r="BJ311" s="20" t="s">
        <v>26</v>
      </c>
      <c r="BK311" s="108">
        <f>ROUND(L311*K311,2)</f>
        <v>0</v>
      </c>
      <c r="BL311" s="20" t="s">
        <v>240</v>
      </c>
      <c r="BM311" s="20" t="s">
        <v>509</v>
      </c>
    </row>
    <row r="312" spans="2:65" s="10" customFormat="1" ht="22.5" customHeight="1">
      <c r="B312" s="174"/>
      <c r="C312" s="175"/>
      <c r="D312" s="175"/>
      <c r="E312" s="176" t="s">
        <v>35</v>
      </c>
      <c r="F312" s="274" t="s">
        <v>242</v>
      </c>
      <c r="G312" s="275"/>
      <c r="H312" s="275"/>
      <c r="I312" s="275"/>
      <c r="J312" s="175"/>
      <c r="K312" s="177" t="s">
        <v>35</v>
      </c>
      <c r="L312" s="175"/>
      <c r="M312" s="175"/>
      <c r="N312" s="175"/>
      <c r="O312" s="175"/>
      <c r="P312" s="175"/>
      <c r="Q312" s="175"/>
      <c r="R312" s="178"/>
      <c r="T312" s="179"/>
      <c r="U312" s="175"/>
      <c r="V312" s="175"/>
      <c r="W312" s="175"/>
      <c r="X312" s="175"/>
      <c r="Y312" s="175"/>
      <c r="Z312" s="175"/>
      <c r="AA312" s="180"/>
      <c r="AT312" s="181" t="s">
        <v>243</v>
      </c>
      <c r="AU312" s="181" t="s">
        <v>120</v>
      </c>
      <c r="AV312" s="10" t="s">
        <v>26</v>
      </c>
      <c r="AW312" s="10" t="s">
        <v>42</v>
      </c>
      <c r="AX312" s="10" t="s">
        <v>86</v>
      </c>
      <c r="AY312" s="181" t="s">
        <v>235</v>
      </c>
    </row>
    <row r="313" spans="2:65" s="11" customFormat="1" ht="22.5" customHeight="1">
      <c r="B313" s="182"/>
      <c r="C313" s="183"/>
      <c r="D313" s="183"/>
      <c r="E313" s="184" t="s">
        <v>35</v>
      </c>
      <c r="F313" s="276" t="s">
        <v>510</v>
      </c>
      <c r="G313" s="277"/>
      <c r="H313" s="277"/>
      <c r="I313" s="277"/>
      <c r="J313" s="183"/>
      <c r="K313" s="185">
        <v>9.2799999999999994</v>
      </c>
      <c r="L313" s="183"/>
      <c r="M313" s="183"/>
      <c r="N313" s="183"/>
      <c r="O313" s="183"/>
      <c r="P313" s="183"/>
      <c r="Q313" s="183"/>
      <c r="R313" s="186"/>
      <c r="T313" s="187"/>
      <c r="U313" s="183"/>
      <c r="V313" s="183"/>
      <c r="W313" s="183"/>
      <c r="X313" s="183"/>
      <c r="Y313" s="183"/>
      <c r="Z313" s="183"/>
      <c r="AA313" s="188"/>
      <c r="AT313" s="189" t="s">
        <v>243</v>
      </c>
      <c r="AU313" s="189" t="s">
        <v>120</v>
      </c>
      <c r="AV313" s="11" t="s">
        <v>120</v>
      </c>
      <c r="AW313" s="11" t="s">
        <v>42</v>
      </c>
      <c r="AX313" s="11" t="s">
        <v>26</v>
      </c>
      <c r="AY313" s="189" t="s">
        <v>235</v>
      </c>
    </row>
    <row r="314" spans="2:65" s="1" customFormat="1" ht="31.5" customHeight="1">
      <c r="B314" s="37"/>
      <c r="C314" s="167" t="s">
        <v>511</v>
      </c>
      <c r="D314" s="167" t="s">
        <v>236</v>
      </c>
      <c r="E314" s="168" t="s">
        <v>512</v>
      </c>
      <c r="F314" s="270" t="s">
        <v>513</v>
      </c>
      <c r="G314" s="270"/>
      <c r="H314" s="270"/>
      <c r="I314" s="270"/>
      <c r="J314" s="169" t="s">
        <v>337</v>
      </c>
      <c r="K314" s="170">
        <v>5.3</v>
      </c>
      <c r="L314" s="271">
        <v>0</v>
      </c>
      <c r="M314" s="272"/>
      <c r="N314" s="273">
        <f>ROUND(L314*K314,2)</f>
        <v>0</v>
      </c>
      <c r="O314" s="273"/>
      <c r="P314" s="273"/>
      <c r="Q314" s="273"/>
      <c r="R314" s="39"/>
      <c r="T314" s="171" t="s">
        <v>35</v>
      </c>
      <c r="U314" s="46" t="s">
        <v>51</v>
      </c>
      <c r="V314" s="38"/>
      <c r="W314" s="172">
        <f>V314*K314</f>
        <v>0</v>
      </c>
      <c r="X314" s="172">
        <v>0</v>
      </c>
      <c r="Y314" s="172">
        <f>X314*K314</f>
        <v>0</v>
      </c>
      <c r="Z314" s="172">
        <v>8.9999999999999993E-3</v>
      </c>
      <c r="AA314" s="173">
        <f>Z314*K314</f>
        <v>4.7699999999999992E-2</v>
      </c>
      <c r="AR314" s="20" t="s">
        <v>240</v>
      </c>
      <c r="AT314" s="20" t="s">
        <v>236</v>
      </c>
      <c r="AU314" s="20" t="s">
        <v>120</v>
      </c>
      <c r="AY314" s="20" t="s">
        <v>235</v>
      </c>
      <c r="BE314" s="108">
        <f>IF(U314="základní",N314,0)</f>
        <v>0</v>
      </c>
      <c r="BF314" s="108">
        <f>IF(U314="snížená",N314,0)</f>
        <v>0</v>
      </c>
      <c r="BG314" s="108">
        <f>IF(U314="zákl. přenesená",N314,0)</f>
        <v>0</v>
      </c>
      <c r="BH314" s="108">
        <f>IF(U314="sníž. přenesená",N314,0)</f>
        <v>0</v>
      </c>
      <c r="BI314" s="108">
        <f>IF(U314="nulová",N314,0)</f>
        <v>0</v>
      </c>
      <c r="BJ314" s="20" t="s">
        <v>26</v>
      </c>
      <c r="BK314" s="108">
        <f>ROUND(L314*K314,2)</f>
        <v>0</v>
      </c>
      <c r="BL314" s="20" t="s">
        <v>240</v>
      </c>
      <c r="BM314" s="20" t="s">
        <v>514</v>
      </c>
    </row>
    <row r="315" spans="2:65" s="10" customFormat="1" ht="22.5" customHeight="1">
      <c r="B315" s="174"/>
      <c r="C315" s="175"/>
      <c r="D315" s="175"/>
      <c r="E315" s="176" t="s">
        <v>35</v>
      </c>
      <c r="F315" s="274" t="s">
        <v>242</v>
      </c>
      <c r="G315" s="275"/>
      <c r="H315" s="275"/>
      <c r="I315" s="275"/>
      <c r="J315" s="175"/>
      <c r="K315" s="177" t="s">
        <v>35</v>
      </c>
      <c r="L315" s="175"/>
      <c r="M315" s="175"/>
      <c r="N315" s="175"/>
      <c r="O315" s="175"/>
      <c r="P315" s="175"/>
      <c r="Q315" s="175"/>
      <c r="R315" s="178"/>
      <c r="T315" s="179"/>
      <c r="U315" s="175"/>
      <c r="V315" s="175"/>
      <c r="W315" s="175"/>
      <c r="X315" s="175"/>
      <c r="Y315" s="175"/>
      <c r="Z315" s="175"/>
      <c r="AA315" s="180"/>
      <c r="AT315" s="181" t="s">
        <v>243</v>
      </c>
      <c r="AU315" s="181" t="s">
        <v>120</v>
      </c>
      <c r="AV315" s="10" t="s">
        <v>26</v>
      </c>
      <c r="AW315" s="10" t="s">
        <v>42</v>
      </c>
      <c r="AX315" s="10" t="s">
        <v>86</v>
      </c>
      <c r="AY315" s="181" t="s">
        <v>235</v>
      </c>
    </row>
    <row r="316" spans="2:65" s="11" customFormat="1" ht="22.5" customHeight="1">
      <c r="B316" s="182"/>
      <c r="C316" s="183"/>
      <c r="D316" s="183"/>
      <c r="E316" s="184" t="s">
        <v>35</v>
      </c>
      <c r="F316" s="276" t="s">
        <v>515</v>
      </c>
      <c r="G316" s="277"/>
      <c r="H316" s="277"/>
      <c r="I316" s="277"/>
      <c r="J316" s="183"/>
      <c r="K316" s="185">
        <v>5.3</v>
      </c>
      <c r="L316" s="183"/>
      <c r="M316" s="183"/>
      <c r="N316" s="183"/>
      <c r="O316" s="183"/>
      <c r="P316" s="183"/>
      <c r="Q316" s="183"/>
      <c r="R316" s="186"/>
      <c r="T316" s="187"/>
      <c r="U316" s="183"/>
      <c r="V316" s="183"/>
      <c r="W316" s="183"/>
      <c r="X316" s="183"/>
      <c r="Y316" s="183"/>
      <c r="Z316" s="183"/>
      <c r="AA316" s="188"/>
      <c r="AT316" s="189" t="s">
        <v>243</v>
      </c>
      <c r="AU316" s="189" t="s">
        <v>120</v>
      </c>
      <c r="AV316" s="11" t="s">
        <v>120</v>
      </c>
      <c r="AW316" s="11" t="s">
        <v>42</v>
      </c>
      <c r="AX316" s="11" t="s">
        <v>26</v>
      </c>
      <c r="AY316" s="189" t="s">
        <v>235</v>
      </c>
    </row>
    <row r="317" spans="2:65" s="1" customFormat="1" ht="31.5" customHeight="1">
      <c r="B317" s="37"/>
      <c r="C317" s="167" t="s">
        <v>516</v>
      </c>
      <c r="D317" s="167" t="s">
        <v>236</v>
      </c>
      <c r="E317" s="168" t="s">
        <v>517</v>
      </c>
      <c r="F317" s="270" t="s">
        <v>518</v>
      </c>
      <c r="G317" s="270"/>
      <c r="H317" s="270"/>
      <c r="I317" s="270"/>
      <c r="J317" s="169" t="s">
        <v>337</v>
      </c>
      <c r="K317" s="170">
        <v>2.4</v>
      </c>
      <c r="L317" s="271">
        <v>0</v>
      </c>
      <c r="M317" s="272"/>
      <c r="N317" s="273">
        <f>ROUND(L317*K317,2)</f>
        <v>0</v>
      </c>
      <c r="O317" s="273"/>
      <c r="P317" s="273"/>
      <c r="Q317" s="273"/>
      <c r="R317" s="39"/>
      <c r="T317" s="171" t="s">
        <v>35</v>
      </c>
      <c r="U317" s="46" t="s">
        <v>51</v>
      </c>
      <c r="V317" s="38"/>
      <c r="W317" s="172">
        <f>V317*K317</f>
        <v>0</v>
      </c>
      <c r="X317" s="172">
        <v>0</v>
      </c>
      <c r="Y317" s="172">
        <f>X317*K317</f>
        <v>0</v>
      </c>
      <c r="Z317" s="172">
        <v>4.2000000000000003E-2</v>
      </c>
      <c r="AA317" s="173">
        <f>Z317*K317</f>
        <v>0.1008</v>
      </c>
      <c r="AR317" s="20" t="s">
        <v>240</v>
      </c>
      <c r="AT317" s="20" t="s">
        <v>236</v>
      </c>
      <c r="AU317" s="20" t="s">
        <v>120</v>
      </c>
      <c r="AY317" s="20" t="s">
        <v>235</v>
      </c>
      <c r="BE317" s="108">
        <f>IF(U317="základní",N317,0)</f>
        <v>0</v>
      </c>
      <c r="BF317" s="108">
        <f>IF(U317="snížená",N317,0)</f>
        <v>0</v>
      </c>
      <c r="BG317" s="108">
        <f>IF(U317="zákl. přenesená",N317,0)</f>
        <v>0</v>
      </c>
      <c r="BH317" s="108">
        <f>IF(U317="sníž. přenesená",N317,0)</f>
        <v>0</v>
      </c>
      <c r="BI317" s="108">
        <f>IF(U317="nulová",N317,0)</f>
        <v>0</v>
      </c>
      <c r="BJ317" s="20" t="s">
        <v>26</v>
      </c>
      <c r="BK317" s="108">
        <f>ROUND(L317*K317,2)</f>
        <v>0</v>
      </c>
      <c r="BL317" s="20" t="s">
        <v>240</v>
      </c>
      <c r="BM317" s="20" t="s">
        <v>519</v>
      </c>
    </row>
    <row r="318" spans="2:65" s="10" customFormat="1" ht="22.5" customHeight="1">
      <c r="B318" s="174"/>
      <c r="C318" s="175"/>
      <c r="D318" s="175"/>
      <c r="E318" s="176" t="s">
        <v>35</v>
      </c>
      <c r="F318" s="274" t="s">
        <v>242</v>
      </c>
      <c r="G318" s="275"/>
      <c r="H318" s="275"/>
      <c r="I318" s="275"/>
      <c r="J318" s="175"/>
      <c r="K318" s="177" t="s">
        <v>35</v>
      </c>
      <c r="L318" s="175"/>
      <c r="M318" s="175"/>
      <c r="N318" s="175"/>
      <c r="O318" s="175"/>
      <c r="P318" s="175"/>
      <c r="Q318" s="175"/>
      <c r="R318" s="178"/>
      <c r="T318" s="179"/>
      <c r="U318" s="175"/>
      <c r="V318" s="175"/>
      <c r="W318" s="175"/>
      <c r="X318" s="175"/>
      <c r="Y318" s="175"/>
      <c r="Z318" s="175"/>
      <c r="AA318" s="180"/>
      <c r="AT318" s="181" t="s">
        <v>243</v>
      </c>
      <c r="AU318" s="181" t="s">
        <v>120</v>
      </c>
      <c r="AV318" s="10" t="s">
        <v>26</v>
      </c>
      <c r="AW318" s="10" t="s">
        <v>42</v>
      </c>
      <c r="AX318" s="10" t="s">
        <v>86</v>
      </c>
      <c r="AY318" s="181" t="s">
        <v>235</v>
      </c>
    </row>
    <row r="319" spans="2:65" s="11" customFormat="1" ht="22.5" customHeight="1">
      <c r="B319" s="182"/>
      <c r="C319" s="183"/>
      <c r="D319" s="183"/>
      <c r="E319" s="184" t="s">
        <v>35</v>
      </c>
      <c r="F319" s="276" t="s">
        <v>520</v>
      </c>
      <c r="G319" s="277"/>
      <c r="H319" s="277"/>
      <c r="I319" s="277"/>
      <c r="J319" s="183"/>
      <c r="K319" s="185">
        <v>2.4</v>
      </c>
      <c r="L319" s="183"/>
      <c r="M319" s="183"/>
      <c r="N319" s="183"/>
      <c r="O319" s="183"/>
      <c r="P319" s="183"/>
      <c r="Q319" s="183"/>
      <c r="R319" s="186"/>
      <c r="T319" s="187"/>
      <c r="U319" s="183"/>
      <c r="V319" s="183"/>
      <c r="W319" s="183"/>
      <c r="X319" s="183"/>
      <c r="Y319" s="183"/>
      <c r="Z319" s="183"/>
      <c r="AA319" s="188"/>
      <c r="AT319" s="189" t="s">
        <v>243</v>
      </c>
      <c r="AU319" s="189" t="s">
        <v>120</v>
      </c>
      <c r="AV319" s="11" t="s">
        <v>120</v>
      </c>
      <c r="AW319" s="11" t="s">
        <v>42</v>
      </c>
      <c r="AX319" s="11" t="s">
        <v>26</v>
      </c>
      <c r="AY319" s="189" t="s">
        <v>235</v>
      </c>
    </row>
    <row r="320" spans="2:65" s="1" customFormat="1" ht="31.5" customHeight="1">
      <c r="B320" s="37"/>
      <c r="C320" s="167" t="s">
        <v>521</v>
      </c>
      <c r="D320" s="167" t="s">
        <v>236</v>
      </c>
      <c r="E320" s="168" t="s">
        <v>522</v>
      </c>
      <c r="F320" s="270" t="s">
        <v>523</v>
      </c>
      <c r="G320" s="270"/>
      <c r="H320" s="270"/>
      <c r="I320" s="270"/>
      <c r="J320" s="169" t="s">
        <v>259</v>
      </c>
      <c r="K320" s="170">
        <v>109.504</v>
      </c>
      <c r="L320" s="271">
        <v>0</v>
      </c>
      <c r="M320" s="272"/>
      <c r="N320" s="273">
        <f>ROUND(L320*K320,2)</f>
        <v>0</v>
      </c>
      <c r="O320" s="273"/>
      <c r="P320" s="273"/>
      <c r="Q320" s="273"/>
      <c r="R320" s="39"/>
      <c r="T320" s="171" t="s">
        <v>35</v>
      </c>
      <c r="U320" s="46" t="s">
        <v>51</v>
      </c>
      <c r="V320" s="38"/>
      <c r="W320" s="172">
        <f>V320*K320</f>
        <v>0</v>
      </c>
      <c r="X320" s="172">
        <v>0</v>
      </c>
      <c r="Y320" s="172">
        <f>X320*K320</f>
        <v>0</v>
      </c>
      <c r="Z320" s="172">
        <v>0.01</v>
      </c>
      <c r="AA320" s="173">
        <f>Z320*K320</f>
        <v>1.09504</v>
      </c>
      <c r="AR320" s="20" t="s">
        <v>240</v>
      </c>
      <c r="AT320" s="20" t="s">
        <v>236</v>
      </c>
      <c r="AU320" s="20" t="s">
        <v>120</v>
      </c>
      <c r="AY320" s="20" t="s">
        <v>235</v>
      </c>
      <c r="BE320" s="108">
        <f>IF(U320="základní",N320,0)</f>
        <v>0</v>
      </c>
      <c r="BF320" s="108">
        <f>IF(U320="snížená",N320,0)</f>
        <v>0</v>
      </c>
      <c r="BG320" s="108">
        <f>IF(U320="zákl. přenesená",N320,0)</f>
        <v>0</v>
      </c>
      <c r="BH320" s="108">
        <f>IF(U320="sníž. přenesená",N320,0)</f>
        <v>0</v>
      </c>
      <c r="BI320" s="108">
        <f>IF(U320="nulová",N320,0)</f>
        <v>0</v>
      </c>
      <c r="BJ320" s="20" t="s">
        <v>26</v>
      </c>
      <c r="BK320" s="108">
        <f>ROUND(L320*K320,2)</f>
        <v>0</v>
      </c>
      <c r="BL320" s="20" t="s">
        <v>240</v>
      </c>
      <c r="BM320" s="20" t="s">
        <v>524</v>
      </c>
    </row>
    <row r="321" spans="2:65" s="10" customFormat="1" ht="22.5" customHeight="1">
      <c r="B321" s="174"/>
      <c r="C321" s="175"/>
      <c r="D321" s="175"/>
      <c r="E321" s="176" t="s">
        <v>35</v>
      </c>
      <c r="F321" s="274" t="s">
        <v>242</v>
      </c>
      <c r="G321" s="275"/>
      <c r="H321" s="275"/>
      <c r="I321" s="275"/>
      <c r="J321" s="175"/>
      <c r="K321" s="177" t="s">
        <v>35</v>
      </c>
      <c r="L321" s="175"/>
      <c r="M321" s="175"/>
      <c r="N321" s="175"/>
      <c r="O321" s="175"/>
      <c r="P321" s="175"/>
      <c r="Q321" s="175"/>
      <c r="R321" s="178"/>
      <c r="T321" s="179"/>
      <c r="U321" s="175"/>
      <c r="V321" s="175"/>
      <c r="W321" s="175"/>
      <c r="X321" s="175"/>
      <c r="Y321" s="175"/>
      <c r="Z321" s="175"/>
      <c r="AA321" s="180"/>
      <c r="AT321" s="181" t="s">
        <v>243</v>
      </c>
      <c r="AU321" s="181" t="s">
        <v>120</v>
      </c>
      <c r="AV321" s="10" t="s">
        <v>26</v>
      </c>
      <c r="AW321" s="10" t="s">
        <v>42</v>
      </c>
      <c r="AX321" s="10" t="s">
        <v>86</v>
      </c>
      <c r="AY321" s="181" t="s">
        <v>235</v>
      </c>
    </row>
    <row r="322" spans="2:65" s="11" customFormat="1" ht="22.5" customHeight="1">
      <c r="B322" s="182"/>
      <c r="C322" s="183"/>
      <c r="D322" s="183"/>
      <c r="E322" s="184" t="s">
        <v>151</v>
      </c>
      <c r="F322" s="276" t="s">
        <v>525</v>
      </c>
      <c r="G322" s="277"/>
      <c r="H322" s="277"/>
      <c r="I322" s="277"/>
      <c r="J322" s="183"/>
      <c r="K322" s="185">
        <v>109.504</v>
      </c>
      <c r="L322" s="183"/>
      <c r="M322" s="183"/>
      <c r="N322" s="183"/>
      <c r="O322" s="183"/>
      <c r="P322" s="183"/>
      <c r="Q322" s="183"/>
      <c r="R322" s="186"/>
      <c r="T322" s="187"/>
      <c r="U322" s="183"/>
      <c r="V322" s="183"/>
      <c r="W322" s="183"/>
      <c r="X322" s="183"/>
      <c r="Y322" s="183"/>
      <c r="Z322" s="183"/>
      <c r="AA322" s="188"/>
      <c r="AT322" s="189" t="s">
        <v>243</v>
      </c>
      <c r="AU322" s="189" t="s">
        <v>120</v>
      </c>
      <c r="AV322" s="11" t="s">
        <v>120</v>
      </c>
      <c r="AW322" s="11" t="s">
        <v>42</v>
      </c>
      <c r="AX322" s="11" t="s">
        <v>26</v>
      </c>
      <c r="AY322" s="189" t="s">
        <v>235</v>
      </c>
    </row>
    <row r="323" spans="2:65" s="1" customFormat="1" ht="31.5" customHeight="1">
      <c r="B323" s="37"/>
      <c r="C323" s="167" t="s">
        <v>526</v>
      </c>
      <c r="D323" s="167" t="s">
        <v>236</v>
      </c>
      <c r="E323" s="168" t="s">
        <v>527</v>
      </c>
      <c r="F323" s="270" t="s">
        <v>528</v>
      </c>
      <c r="G323" s="270"/>
      <c r="H323" s="270"/>
      <c r="I323" s="270"/>
      <c r="J323" s="169" t="s">
        <v>259</v>
      </c>
      <c r="K323" s="170">
        <v>5.04</v>
      </c>
      <c r="L323" s="271">
        <v>0</v>
      </c>
      <c r="M323" s="272"/>
      <c r="N323" s="273">
        <f>ROUND(L323*K323,2)</f>
        <v>0</v>
      </c>
      <c r="O323" s="273"/>
      <c r="P323" s="273"/>
      <c r="Q323" s="273"/>
      <c r="R323" s="39"/>
      <c r="T323" s="171" t="s">
        <v>35</v>
      </c>
      <c r="U323" s="46" t="s">
        <v>51</v>
      </c>
      <c r="V323" s="38"/>
      <c r="W323" s="172">
        <f>V323*K323</f>
        <v>0</v>
      </c>
      <c r="X323" s="172">
        <v>0</v>
      </c>
      <c r="Y323" s="172">
        <f>X323*K323</f>
        <v>0</v>
      </c>
      <c r="Z323" s="172">
        <v>4.5999999999999999E-2</v>
      </c>
      <c r="AA323" s="173">
        <f>Z323*K323</f>
        <v>0.23183999999999999</v>
      </c>
      <c r="AR323" s="20" t="s">
        <v>240</v>
      </c>
      <c r="AT323" s="20" t="s">
        <v>236</v>
      </c>
      <c r="AU323" s="20" t="s">
        <v>120</v>
      </c>
      <c r="AY323" s="20" t="s">
        <v>235</v>
      </c>
      <c r="BE323" s="108">
        <f>IF(U323="základní",N323,0)</f>
        <v>0</v>
      </c>
      <c r="BF323" s="108">
        <f>IF(U323="snížená",N323,0)</f>
        <v>0</v>
      </c>
      <c r="BG323" s="108">
        <f>IF(U323="zákl. přenesená",N323,0)</f>
        <v>0</v>
      </c>
      <c r="BH323" s="108">
        <f>IF(U323="sníž. přenesená",N323,0)</f>
        <v>0</v>
      </c>
      <c r="BI323" s="108">
        <f>IF(U323="nulová",N323,0)</f>
        <v>0</v>
      </c>
      <c r="BJ323" s="20" t="s">
        <v>26</v>
      </c>
      <c r="BK323" s="108">
        <f>ROUND(L323*K323,2)</f>
        <v>0</v>
      </c>
      <c r="BL323" s="20" t="s">
        <v>240</v>
      </c>
      <c r="BM323" s="20" t="s">
        <v>529</v>
      </c>
    </row>
    <row r="324" spans="2:65" s="10" customFormat="1" ht="22.5" customHeight="1">
      <c r="B324" s="174"/>
      <c r="C324" s="175"/>
      <c r="D324" s="175"/>
      <c r="E324" s="176" t="s">
        <v>35</v>
      </c>
      <c r="F324" s="274" t="s">
        <v>242</v>
      </c>
      <c r="G324" s="275"/>
      <c r="H324" s="275"/>
      <c r="I324" s="275"/>
      <c r="J324" s="175"/>
      <c r="K324" s="177" t="s">
        <v>35</v>
      </c>
      <c r="L324" s="175"/>
      <c r="M324" s="175"/>
      <c r="N324" s="175"/>
      <c r="O324" s="175"/>
      <c r="P324" s="175"/>
      <c r="Q324" s="175"/>
      <c r="R324" s="178"/>
      <c r="T324" s="179"/>
      <c r="U324" s="175"/>
      <c r="V324" s="175"/>
      <c r="W324" s="175"/>
      <c r="X324" s="175"/>
      <c r="Y324" s="175"/>
      <c r="Z324" s="175"/>
      <c r="AA324" s="180"/>
      <c r="AT324" s="181" t="s">
        <v>243</v>
      </c>
      <c r="AU324" s="181" t="s">
        <v>120</v>
      </c>
      <c r="AV324" s="10" t="s">
        <v>26</v>
      </c>
      <c r="AW324" s="10" t="s">
        <v>42</v>
      </c>
      <c r="AX324" s="10" t="s">
        <v>86</v>
      </c>
      <c r="AY324" s="181" t="s">
        <v>235</v>
      </c>
    </row>
    <row r="325" spans="2:65" s="11" customFormat="1" ht="22.5" customHeight="1">
      <c r="B325" s="182"/>
      <c r="C325" s="183"/>
      <c r="D325" s="183"/>
      <c r="E325" s="184" t="s">
        <v>157</v>
      </c>
      <c r="F325" s="276" t="s">
        <v>349</v>
      </c>
      <c r="G325" s="277"/>
      <c r="H325" s="277"/>
      <c r="I325" s="277"/>
      <c r="J325" s="183"/>
      <c r="K325" s="185">
        <v>5.04</v>
      </c>
      <c r="L325" s="183"/>
      <c r="M325" s="183"/>
      <c r="N325" s="183"/>
      <c r="O325" s="183"/>
      <c r="P325" s="183"/>
      <c r="Q325" s="183"/>
      <c r="R325" s="186"/>
      <c r="T325" s="187"/>
      <c r="U325" s="183"/>
      <c r="V325" s="183"/>
      <c r="W325" s="183"/>
      <c r="X325" s="183"/>
      <c r="Y325" s="183"/>
      <c r="Z325" s="183"/>
      <c r="AA325" s="188"/>
      <c r="AT325" s="189" t="s">
        <v>243</v>
      </c>
      <c r="AU325" s="189" t="s">
        <v>120</v>
      </c>
      <c r="AV325" s="11" t="s">
        <v>120</v>
      </c>
      <c r="AW325" s="11" t="s">
        <v>42</v>
      </c>
      <c r="AX325" s="11" t="s">
        <v>26</v>
      </c>
      <c r="AY325" s="189" t="s">
        <v>235</v>
      </c>
    </row>
    <row r="326" spans="2:65" s="1" customFormat="1" ht="31.5" customHeight="1">
      <c r="B326" s="37"/>
      <c r="C326" s="167" t="s">
        <v>530</v>
      </c>
      <c r="D326" s="167" t="s">
        <v>236</v>
      </c>
      <c r="E326" s="168" t="s">
        <v>531</v>
      </c>
      <c r="F326" s="270" t="s">
        <v>532</v>
      </c>
      <c r="G326" s="270"/>
      <c r="H326" s="270"/>
      <c r="I326" s="270"/>
      <c r="J326" s="169" t="s">
        <v>259</v>
      </c>
      <c r="K326" s="170">
        <v>5.04</v>
      </c>
      <c r="L326" s="271">
        <v>0</v>
      </c>
      <c r="M326" s="272"/>
      <c r="N326" s="273">
        <f>ROUND(L326*K326,2)</f>
        <v>0</v>
      </c>
      <c r="O326" s="273"/>
      <c r="P326" s="273"/>
      <c r="Q326" s="273"/>
      <c r="R326" s="39"/>
      <c r="T326" s="171" t="s">
        <v>35</v>
      </c>
      <c r="U326" s="46" t="s">
        <v>51</v>
      </c>
      <c r="V326" s="38"/>
      <c r="W326" s="172">
        <f>V326*K326</f>
        <v>0</v>
      </c>
      <c r="X326" s="172">
        <v>0</v>
      </c>
      <c r="Y326" s="172">
        <f>X326*K326</f>
        <v>0</v>
      </c>
      <c r="Z326" s="172">
        <v>5.8999999999999997E-2</v>
      </c>
      <c r="AA326" s="173">
        <f>Z326*K326</f>
        <v>0.29736000000000001</v>
      </c>
      <c r="AR326" s="20" t="s">
        <v>240</v>
      </c>
      <c r="AT326" s="20" t="s">
        <v>236</v>
      </c>
      <c r="AU326" s="20" t="s">
        <v>120</v>
      </c>
      <c r="AY326" s="20" t="s">
        <v>235</v>
      </c>
      <c r="BE326" s="108">
        <f>IF(U326="základní",N326,0)</f>
        <v>0</v>
      </c>
      <c r="BF326" s="108">
        <f>IF(U326="snížená",N326,0)</f>
        <v>0</v>
      </c>
      <c r="BG326" s="108">
        <f>IF(U326="zákl. přenesená",N326,0)</f>
        <v>0</v>
      </c>
      <c r="BH326" s="108">
        <f>IF(U326="sníž. přenesená",N326,0)</f>
        <v>0</v>
      </c>
      <c r="BI326" s="108">
        <f>IF(U326="nulová",N326,0)</f>
        <v>0</v>
      </c>
      <c r="BJ326" s="20" t="s">
        <v>26</v>
      </c>
      <c r="BK326" s="108">
        <f>ROUND(L326*K326,2)</f>
        <v>0</v>
      </c>
      <c r="BL326" s="20" t="s">
        <v>240</v>
      </c>
      <c r="BM326" s="20" t="s">
        <v>533</v>
      </c>
    </row>
    <row r="327" spans="2:65" s="11" customFormat="1" ht="22.5" customHeight="1">
      <c r="B327" s="182"/>
      <c r="C327" s="183"/>
      <c r="D327" s="183"/>
      <c r="E327" s="184" t="s">
        <v>35</v>
      </c>
      <c r="F327" s="282" t="s">
        <v>157</v>
      </c>
      <c r="G327" s="283"/>
      <c r="H327" s="283"/>
      <c r="I327" s="283"/>
      <c r="J327" s="183"/>
      <c r="K327" s="185">
        <v>5.04</v>
      </c>
      <c r="L327" s="183"/>
      <c r="M327" s="183"/>
      <c r="N327" s="183"/>
      <c r="O327" s="183"/>
      <c r="P327" s="183"/>
      <c r="Q327" s="183"/>
      <c r="R327" s="186"/>
      <c r="T327" s="187"/>
      <c r="U327" s="183"/>
      <c r="V327" s="183"/>
      <c r="W327" s="183"/>
      <c r="X327" s="183"/>
      <c r="Y327" s="183"/>
      <c r="Z327" s="183"/>
      <c r="AA327" s="188"/>
      <c r="AT327" s="189" t="s">
        <v>243</v>
      </c>
      <c r="AU327" s="189" t="s">
        <v>120</v>
      </c>
      <c r="AV327" s="11" t="s">
        <v>120</v>
      </c>
      <c r="AW327" s="11" t="s">
        <v>42</v>
      </c>
      <c r="AX327" s="11" t="s">
        <v>26</v>
      </c>
      <c r="AY327" s="189" t="s">
        <v>235</v>
      </c>
    </row>
    <row r="328" spans="2:65" s="9" customFormat="1" ht="29.85" customHeight="1">
      <c r="B328" s="156"/>
      <c r="C328" s="157"/>
      <c r="D328" s="166" t="s">
        <v>198</v>
      </c>
      <c r="E328" s="166"/>
      <c r="F328" s="166"/>
      <c r="G328" s="166"/>
      <c r="H328" s="166"/>
      <c r="I328" s="166"/>
      <c r="J328" s="166"/>
      <c r="K328" s="166"/>
      <c r="L328" s="166"/>
      <c r="M328" s="166"/>
      <c r="N328" s="291">
        <f>BK328</f>
        <v>0</v>
      </c>
      <c r="O328" s="292"/>
      <c r="P328" s="292"/>
      <c r="Q328" s="292"/>
      <c r="R328" s="159"/>
      <c r="T328" s="160"/>
      <c r="U328" s="157"/>
      <c r="V328" s="157"/>
      <c r="W328" s="161">
        <f>SUM(W329:W334)</f>
        <v>0</v>
      </c>
      <c r="X328" s="157"/>
      <c r="Y328" s="161">
        <f>SUM(Y329:Y334)</f>
        <v>0</v>
      </c>
      <c r="Z328" s="157"/>
      <c r="AA328" s="162">
        <f>SUM(AA329:AA334)</f>
        <v>0</v>
      </c>
      <c r="AR328" s="163" t="s">
        <v>26</v>
      </c>
      <c r="AT328" s="164" t="s">
        <v>85</v>
      </c>
      <c r="AU328" s="164" t="s">
        <v>26</v>
      </c>
      <c r="AY328" s="163" t="s">
        <v>235</v>
      </c>
      <c r="BK328" s="165">
        <f>SUM(BK329:BK334)</f>
        <v>0</v>
      </c>
    </row>
    <row r="329" spans="2:65" s="1" customFormat="1" ht="31.5" customHeight="1">
      <c r="B329" s="37"/>
      <c r="C329" s="167" t="s">
        <v>534</v>
      </c>
      <c r="D329" s="167" t="s">
        <v>236</v>
      </c>
      <c r="E329" s="168" t="s">
        <v>535</v>
      </c>
      <c r="F329" s="270" t="s">
        <v>536</v>
      </c>
      <c r="G329" s="270"/>
      <c r="H329" s="270"/>
      <c r="I329" s="270"/>
      <c r="J329" s="169" t="s">
        <v>254</v>
      </c>
      <c r="K329" s="170">
        <v>9.9710000000000001</v>
      </c>
      <c r="L329" s="271">
        <v>0</v>
      </c>
      <c r="M329" s="272"/>
      <c r="N329" s="273">
        <f>ROUND(L329*K329,2)</f>
        <v>0</v>
      </c>
      <c r="O329" s="273"/>
      <c r="P329" s="273"/>
      <c r="Q329" s="273"/>
      <c r="R329" s="39"/>
      <c r="T329" s="171" t="s">
        <v>35</v>
      </c>
      <c r="U329" s="46" t="s">
        <v>51</v>
      </c>
      <c r="V329" s="38"/>
      <c r="W329" s="172">
        <f>V329*K329</f>
        <v>0</v>
      </c>
      <c r="X329" s="172">
        <v>0</v>
      </c>
      <c r="Y329" s="172">
        <f>X329*K329</f>
        <v>0</v>
      </c>
      <c r="Z329" s="172">
        <v>0</v>
      </c>
      <c r="AA329" s="173">
        <f>Z329*K329</f>
        <v>0</v>
      </c>
      <c r="AR329" s="20" t="s">
        <v>240</v>
      </c>
      <c r="AT329" s="20" t="s">
        <v>236</v>
      </c>
      <c r="AU329" s="20" t="s">
        <v>120</v>
      </c>
      <c r="AY329" s="20" t="s">
        <v>235</v>
      </c>
      <c r="BE329" s="108">
        <f>IF(U329="základní",N329,0)</f>
        <v>0</v>
      </c>
      <c r="BF329" s="108">
        <f>IF(U329="snížená",N329,0)</f>
        <v>0</v>
      </c>
      <c r="BG329" s="108">
        <f>IF(U329="zákl. přenesená",N329,0)</f>
        <v>0</v>
      </c>
      <c r="BH329" s="108">
        <f>IF(U329="sníž. přenesená",N329,0)</f>
        <v>0</v>
      </c>
      <c r="BI329" s="108">
        <f>IF(U329="nulová",N329,0)</f>
        <v>0</v>
      </c>
      <c r="BJ329" s="20" t="s">
        <v>26</v>
      </c>
      <c r="BK329" s="108">
        <f>ROUND(L329*K329,2)</f>
        <v>0</v>
      </c>
      <c r="BL329" s="20" t="s">
        <v>240</v>
      </c>
      <c r="BM329" s="20" t="s">
        <v>537</v>
      </c>
    </row>
    <row r="330" spans="2:65" s="1" customFormat="1" ht="31.5" customHeight="1">
      <c r="B330" s="37"/>
      <c r="C330" s="167" t="s">
        <v>538</v>
      </c>
      <c r="D330" s="167" t="s">
        <v>236</v>
      </c>
      <c r="E330" s="168" t="s">
        <v>539</v>
      </c>
      <c r="F330" s="270" t="s">
        <v>540</v>
      </c>
      <c r="G330" s="270"/>
      <c r="H330" s="270"/>
      <c r="I330" s="270"/>
      <c r="J330" s="169" t="s">
        <v>254</v>
      </c>
      <c r="K330" s="170">
        <v>9.9710000000000001</v>
      </c>
      <c r="L330" s="271">
        <v>0</v>
      </c>
      <c r="M330" s="272"/>
      <c r="N330" s="273">
        <f>ROUND(L330*K330,2)</f>
        <v>0</v>
      </c>
      <c r="O330" s="273"/>
      <c r="P330" s="273"/>
      <c r="Q330" s="273"/>
      <c r="R330" s="39"/>
      <c r="T330" s="171" t="s">
        <v>35</v>
      </c>
      <c r="U330" s="46" t="s">
        <v>51</v>
      </c>
      <c r="V330" s="38"/>
      <c r="W330" s="172">
        <f>V330*K330</f>
        <v>0</v>
      </c>
      <c r="X330" s="172">
        <v>0</v>
      </c>
      <c r="Y330" s="172">
        <f>X330*K330</f>
        <v>0</v>
      </c>
      <c r="Z330" s="172">
        <v>0</v>
      </c>
      <c r="AA330" s="173">
        <f>Z330*K330</f>
        <v>0</v>
      </c>
      <c r="AR330" s="20" t="s">
        <v>240</v>
      </c>
      <c r="AT330" s="20" t="s">
        <v>236</v>
      </c>
      <c r="AU330" s="20" t="s">
        <v>120</v>
      </c>
      <c r="AY330" s="20" t="s">
        <v>235</v>
      </c>
      <c r="BE330" s="108">
        <f>IF(U330="základní",N330,0)</f>
        <v>0</v>
      </c>
      <c r="BF330" s="108">
        <f>IF(U330="snížená",N330,0)</f>
        <v>0</v>
      </c>
      <c r="BG330" s="108">
        <f>IF(U330="zákl. přenesená",N330,0)</f>
        <v>0</v>
      </c>
      <c r="BH330" s="108">
        <f>IF(U330="sníž. přenesená",N330,0)</f>
        <v>0</v>
      </c>
      <c r="BI330" s="108">
        <f>IF(U330="nulová",N330,0)</f>
        <v>0</v>
      </c>
      <c r="BJ330" s="20" t="s">
        <v>26</v>
      </c>
      <c r="BK330" s="108">
        <f>ROUND(L330*K330,2)</f>
        <v>0</v>
      </c>
      <c r="BL330" s="20" t="s">
        <v>240</v>
      </c>
      <c r="BM330" s="20" t="s">
        <v>541</v>
      </c>
    </row>
    <row r="331" spans="2:65" s="1" customFormat="1" ht="31.5" customHeight="1">
      <c r="B331" s="37"/>
      <c r="C331" s="167" t="s">
        <v>542</v>
      </c>
      <c r="D331" s="167" t="s">
        <v>236</v>
      </c>
      <c r="E331" s="168" t="s">
        <v>543</v>
      </c>
      <c r="F331" s="270" t="s">
        <v>544</v>
      </c>
      <c r="G331" s="270"/>
      <c r="H331" s="270"/>
      <c r="I331" s="270"/>
      <c r="J331" s="169" t="s">
        <v>254</v>
      </c>
      <c r="K331" s="170">
        <v>99.71</v>
      </c>
      <c r="L331" s="271">
        <v>0</v>
      </c>
      <c r="M331" s="272"/>
      <c r="N331" s="273">
        <f>ROUND(L331*K331,2)</f>
        <v>0</v>
      </c>
      <c r="O331" s="273"/>
      <c r="P331" s="273"/>
      <c r="Q331" s="273"/>
      <c r="R331" s="39"/>
      <c r="T331" s="171" t="s">
        <v>35</v>
      </c>
      <c r="U331" s="46" t="s">
        <v>51</v>
      </c>
      <c r="V331" s="38"/>
      <c r="W331" s="172">
        <f>V331*K331</f>
        <v>0</v>
      </c>
      <c r="X331" s="172">
        <v>0</v>
      </c>
      <c r="Y331" s="172">
        <f>X331*K331</f>
        <v>0</v>
      </c>
      <c r="Z331" s="172">
        <v>0</v>
      </c>
      <c r="AA331" s="173">
        <f>Z331*K331</f>
        <v>0</v>
      </c>
      <c r="AR331" s="20" t="s">
        <v>240</v>
      </c>
      <c r="AT331" s="20" t="s">
        <v>236</v>
      </c>
      <c r="AU331" s="20" t="s">
        <v>120</v>
      </c>
      <c r="AY331" s="20" t="s">
        <v>235</v>
      </c>
      <c r="BE331" s="108">
        <f>IF(U331="základní",N331,0)</f>
        <v>0</v>
      </c>
      <c r="BF331" s="108">
        <f>IF(U331="snížená",N331,0)</f>
        <v>0</v>
      </c>
      <c r="BG331" s="108">
        <f>IF(U331="zákl. přenesená",N331,0)</f>
        <v>0</v>
      </c>
      <c r="BH331" s="108">
        <f>IF(U331="sníž. přenesená",N331,0)</f>
        <v>0</v>
      </c>
      <c r="BI331" s="108">
        <f>IF(U331="nulová",N331,0)</f>
        <v>0</v>
      </c>
      <c r="BJ331" s="20" t="s">
        <v>26</v>
      </c>
      <c r="BK331" s="108">
        <f>ROUND(L331*K331,2)</f>
        <v>0</v>
      </c>
      <c r="BL331" s="20" t="s">
        <v>240</v>
      </c>
      <c r="BM331" s="20" t="s">
        <v>545</v>
      </c>
    </row>
    <row r="332" spans="2:65" s="11" customFormat="1" ht="22.5" customHeight="1">
      <c r="B332" s="182"/>
      <c r="C332" s="183"/>
      <c r="D332" s="183"/>
      <c r="E332" s="184" t="s">
        <v>35</v>
      </c>
      <c r="F332" s="282" t="s">
        <v>546</v>
      </c>
      <c r="G332" s="283"/>
      <c r="H332" s="283"/>
      <c r="I332" s="283"/>
      <c r="J332" s="183"/>
      <c r="K332" s="185">
        <v>99.71</v>
      </c>
      <c r="L332" s="183"/>
      <c r="M332" s="183"/>
      <c r="N332" s="183"/>
      <c r="O332" s="183"/>
      <c r="P332" s="183"/>
      <c r="Q332" s="183"/>
      <c r="R332" s="186"/>
      <c r="T332" s="187"/>
      <c r="U332" s="183"/>
      <c r="V332" s="183"/>
      <c r="W332" s="183"/>
      <c r="X332" s="183"/>
      <c r="Y332" s="183"/>
      <c r="Z332" s="183"/>
      <c r="AA332" s="188"/>
      <c r="AT332" s="189" t="s">
        <v>243</v>
      </c>
      <c r="AU332" s="189" t="s">
        <v>120</v>
      </c>
      <c r="AV332" s="11" t="s">
        <v>120</v>
      </c>
      <c r="AW332" s="11" t="s">
        <v>42</v>
      </c>
      <c r="AX332" s="11" t="s">
        <v>26</v>
      </c>
      <c r="AY332" s="189" t="s">
        <v>235</v>
      </c>
    </row>
    <row r="333" spans="2:65" s="1" customFormat="1" ht="22.5" customHeight="1">
      <c r="B333" s="37"/>
      <c r="C333" s="167" t="s">
        <v>547</v>
      </c>
      <c r="D333" s="167" t="s">
        <v>236</v>
      </c>
      <c r="E333" s="168" t="s">
        <v>548</v>
      </c>
      <c r="F333" s="270" t="s">
        <v>549</v>
      </c>
      <c r="G333" s="270"/>
      <c r="H333" s="270"/>
      <c r="I333" s="270"/>
      <c r="J333" s="169" t="s">
        <v>254</v>
      </c>
      <c r="K333" s="170">
        <v>9.9710000000000001</v>
      </c>
      <c r="L333" s="271">
        <v>0</v>
      </c>
      <c r="M333" s="272"/>
      <c r="N333" s="273">
        <f>ROUND(L333*K333,2)</f>
        <v>0</v>
      </c>
      <c r="O333" s="273"/>
      <c r="P333" s="273"/>
      <c r="Q333" s="273"/>
      <c r="R333" s="39"/>
      <c r="T333" s="171" t="s">
        <v>35</v>
      </c>
      <c r="U333" s="46" t="s">
        <v>51</v>
      </c>
      <c r="V333" s="38"/>
      <c r="W333" s="172">
        <f>V333*K333</f>
        <v>0</v>
      </c>
      <c r="X333" s="172">
        <v>0</v>
      </c>
      <c r="Y333" s="172">
        <f>X333*K333</f>
        <v>0</v>
      </c>
      <c r="Z333" s="172">
        <v>0</v>
      </c>
      <c r="AA333" s="173">
        <f>Z333*K333</f>
        <v>0</v>
      </c>
      <c r="AR333" s="20" t="s">
        <v>240</v>
      </c>
      <c r="AT333" s="20" t="s">
        <v>236</v>
      </c>
      <c r="AU333" s="20" t="s">
        <v>120</v>
      </c>
      <c r="AY333" s="20" t="s">
        <v>235</v>
      </c>
      <c r="BE333" s="108">
        <f>IF(U333="základní",N333,0)</f>
        <v>0</v>
      </c>
      <c r="BF333" s="108">
        <f>IF(U333="snížená",N333,0)</f>
        <v>0</v>
      </c>
      <c r="BG333" s="108">
        <f>IF(U333="zákl. přenesená",N333,0)</f>
        <v>0</v>
      </c>
      <c r="BH333" s="108">
        <f>IF(U333="sníž. přenesená",N333,0)</f>
        <v>0</v>
      </c>
      <c r="BI333" s="108">
        <f>IF(U333="nulová",N333,0)</f>
        <v>0</v>
      </c>
      <c r="BJ333" s="20" t="s">
        <v>26</v>
      </c>
      <c r="BK333" s="108">
        <f>ROUND(L333*K333,2)</f>
        <v>0</v>
      </c>
      <c r="BL333" s="20" t="s">
        <v>240</v>
      </c>
      <c r="BM333" s="20" t="s">
        <v>550</v>
      </c>
    </row>
    <row r="334" spans="2:65" s="1" customFormat="1" ht="31.5" customHeight="1">
      <c r="B334" s="37"/>
      <c r="C334" s="167" t="s">
        <v>551</v>
      </c>
      <c r="D334" s="167" t="s">
        <v>236</v>
      </c>
      <c r="E334" s="168" t="s">
        <v>552</v>
      </c>
      <c r="F334" s="270" t="s">
        <v>553</v>
      </c>
      <c r="G334" s="270"/>
      <c r="H334" s="270"/>
      <c r="I334" s="270"/>
      <c r="J334" s="169" t="s">
        <v>254</v>
      </c>
      <c r="K334" s="170">
        <v>19.614999999999998</v>
      </c>
      <c r="L334" s="271">
        <v>0</v>
      </c>
      <c r="M334" s="272"/>
      <c r="N334" s="273">
        <f>ROUND(L334*K334,2)</f>
        <v>0</v>
      </c>
      <c r="O334" s="273"/>
      <c r="P334" s="273"/>
      <c r="Q334" s="273"/>
      <c r="R334" s="39"/>
      <c r="T334" s="171" t="s">
        <v>35</v>
      </c>
      <c r="U334" s="46" t="s">
        <v>51</v>
      </c>
      <c r="V334" s="38"/>
      <c r="W334" s="172">
        <f>V334*K334</f>
        <v>0</v>
      </c>
      <c r="X334" s="172">
        <v>0</v>
      </c>
      <c r="Y334" s="172">
        <f>X334*K334</f>
        <v>0</v>
      </c>
      <c r="Z334" s="172">
        <v>0</v>
      </c>
      <c r="AA334" s="173">
        <f>Z334*K334</f>
        <v>0</v>
      </c>
      <c r="AR334" s="20" t="s">
        <v>240</v>
      </c>
      <c r="AT334" s="20" t="s">
        <v>236</v>
      </c>
      <c r="AU334" s="20" t="s">
        <v>120</v>
      </c>
      <c r="AY334" s="20" t="s">
        <v>235</v>
      </c>
      <c r="BE334" s="108">
        <f>IF(U334="základní",N334,0)</f>
        <v>0</v>
      </c>
      <c r="BF334" s="108">
        <f>IF(U334="snížená",N334,0)</f>
        <v>0</v>
      </c>
      <c r="BG334" s="108">
        <f>IF(U334="zákl. přenesená",N334,0)</f>
        <v>0</v>
      </c>
      <c r="BH334" s="108">
        <f>IF(U334="sníž. přenesená",N334,0)</f>
        <v>0</v>
      </c>
      <c r="BI334" s="108">
        <f>IF(U334="nulová",N334,0)</f>
        <v>0</v>
      </c>
      <c r="BJ334" s="20" t="s">
        <v>26</v>
      </c>
      <c r="BK334" s="108">
        <f>ROUND(L334*K334,2)</f>
        <v>0</v>
      </c>
      <c r="BL334" s="20" t="s">
        <v>240</v>
      </c>
      <c r="BM334" s="20" t="s">
        <v>554</v>
      </c>
    </row>
    <row r="335" spans="2:65" s="9" customFormat="1" ht="37.35" customHeight="1">
      <c r="B335" s="156"/>
      <c r="C335" s="157"/>
      <c r="D335" s="158" t="s">
        <v>199</v>
      </c>
      <c r="E335" s="158"/>
      <c r="F335" s="158"/>
      <c r="G335" s="158"/>
      <c r="H335" s="158"/>
      <c r="I335" s="158"/>
      <c r="J335" s="158"/>
      <c r="K335" s="158"/>
      <c r="L335" s="158"/>
      <c r="M335" s="158"/>
      <c r="N335" s="293">
        <f>BK335</f>
        <v>0</v>
      </c>
      <c r="O335" s="294"/>
      <c r="P335" s="294"/>
      <c r="Q335" s="294"/>
      <c r="R335" s="159"/>
      <c r="T335" s="160"/>
      <c r="U335" s="157"/>
      <c r="V335" s="157"/>
      <c r="W335" s="161">
        <f>W336+W387+W410+W414+W429+W460+W471+W500+W504+W533+W550+W563</f>
        <v>0</v>
      </c>
      <c r="X335" s="157"/>
      <c r="Y335" s="161">
        <f>Y336+Y387+Y410+Y414+Y429+Y460+Y471+Y500+Y504+Y533+Y550+Y563</f>
        <v>1.9799974699999996</v>
      </c>
      <c r="Z335" s="157"/>
      <c r="AA335" s="162">
        <f>AA336+AA387+AA410+AA414+AA429+AA460+AA471+AA500+AA504+AA533+AA550+AA563</f>
        <v>7.3762430000000004E-2</v>
      </c>
      <c r="AR335" s="163" t="s">
        <v>120</v>
      </c>
      <c r="AT335" s="164" t="s">
        <v>85</v>
      </c>
      <c r="AU335" s="164" t="s">
        <v>86</v>
      </c>
      <c r="AY335" s="163" t="s">
        <v>235</v>
      </c>
      <c r="BK335" s="165">
        <f>BK336+BK387+BK410+BK414+BK429+BK460+BK471+BK500+BK504+BK533+BK550+BK563</f>
        <v>0</v>
      </c>
    </row>
    <row r="336" spans="2:65" s="9" customFormat="1" ht="19.899999999999999" customHeight="1">
      <c r="B336" s="156"/>
      <c r="C336" s="157"/>
      <c r="D336" s="166" t="s">
        <v>200</v>
      </c>
      <c r="E336" s="166"/>
      <c r="F336" s="166"/>
      <c r="G336" s="166"/>
      <c r="H336" s="166"/>
      <c r="I336" s="166"/>
      <c r="J336" s="166"/>
      <c r="K336" s="166"/>
      <c r="L336" s="166"/>
      <c r="M336" s="166"/>
      <c r="N336" s="291">
        <f>BK336</f>
        <v>0</v>
      </c>
      <c r="O336" s="292"/>
      <c r="P336" s="292"/>
      <c r="Q336" s="292"/>
      <c r="R336" s="159"/>
      <c r="T336" s="160"/>
      <c r="U336" s="157"/>
      <c r="V336" s="157"/>
      <c r="W336" s="161">
        <f>SUM(W337:W386)</f>
        <v>0</v>
      </c>
      <c r="X336" s="157"/>
      <c r="Y336" s="161">
        <f>SUM(Y337:Y386)</f>
        <v>0.36993090000000001</v>
      </c>
      <c r="Z336" s="157"/>
      <c r="AA336" s="162">
        <f>SUM(AA337:AA386)</f>
        <v>0</v>
      </c>
      <c r="AR336" s="163" t="s">
        <v>120</v>
      </c>
      <c r="AT336" s="164" t="s">
        <v>85</v>
      </c>
      <c r="AU336" s="164" t="s">
        <v>26</v>
      </c>
      <c r="AY336" s="163" t="s">
        <v>235</v>
      </c>
      <c r="BK336" s="165">
        <f>SUM(BK337:BK386)</f>
        <v>0</v>
      </c>
    </row>
    <row r="337" spans="2:65" s="1" customFormat="1" ht="31.5" customHeight="1">
      <c r="B337" s="37"/>
      <c r="C337" s="167" t="s">
        <v>555</v>
      </c>
      <c r="D337" s="167" t="s">
        <v>236</v>
      </c>
      <c r="E337" s="168" t="s">
        <v>556</v>
      </c>
      <c r="F337" s="270" t="s">
        <v>557</v>
      </c>
      <c r="G337" s="270"/>
      <c r="H337" s="270"/>
      <c r="I337" s="270"/>
      <c r="J337" s="169" t="s">
        <v>259</v>
      </c>
      <c r="K337" s="170">
        <v>37.21</v>
      </c>
      <c r="L337" s="271">
        <v>0</v>
      </c>
      <c r="M337" s="272"/>
      <c r="N337" s="273">
        <f>ROUND(L337*K337,2)</f>
        <v>0</v>
      </c>
      <c r="O337" s="273"/>
      <c r="P337" s="273"/>
      <c r="Q337" s="273"/>
      <c r="R337" s="39"/>
      <c r="T337" s="171" t="s">
        <v>35</v>
      </c>
      <c r="U337" s="46" t="s">
        <v>51</v>
      </c>
      <c r="V337" s="38"/>
      <c r="W337" s="172">
        <f>V337*K337</f>
        <v>0</v>
      </c>
      <c r="X337" s="172">
        <v>0</v>
      </c>
      <c r="Y337" s="172">
        <f>X337*K337</f>
        <v>0</v>
      </c>
      <c r="Z337" s="172">
        <v>0</v>
      </c>
      <c r="AA337" s="173">
        <f>Z337*K337</f>
        <v>0</v>
      </c>
      <c r="AR337" s="20" t="s">
        <v>321</v>
      </c>
      <c r="AT337" s="20" t="s">
        <v>236</v>
      </c>
      <c r="AU337" s="20" t="s">
        <v>120</v>
      </c>
      <c r="AY337" s="20" t="s">
        <v>235</v>
      </c>
      <c r="BE337" s="108">
        <f>IF(U337="základní",N337,0)</f>
        <v>0</v>
      </c>
      <c r="BF337" s="108">
        <f>IF(U337="snížená",N337,0)</f>
        <v>0</v>
      </c>
      <c r="BG337" s="108">
        <f>IF(U337="zákl. přenesená",N337,0)</f>
        <v>0</v>
      </c>
      <c r="BH337" s="108">
        <f>IF(U337="sníž. přenesená",N337,0)</f>
        <v>0</v>
      </c>
      <c r="BI337" s="108">
        <f>IF(U337="nulová",N337,0)</f>
        <v>0</v>
      </c>
      <c r="BJ337" s="20" t="s">
        <v>26</v>
      </c>
      <c r="BK337" s="108">
        <f>ROUND(L337*K337,2)</f>
        <v>0</v>
      </c>
      <c r="BL337" s="20" t="s">
        <v>321</v>
      </c>
      <c r="BM337" s="20" t="s">
        <v>558</v>
      </c>
    </row>
    <row r="338" spans="2:65" s="11" customFormat="1" ht="22.5" customHeight="1">
      <c r="B338" s="182"/>
      <c r="C338" s="183"/>
      <c r="D338" s="183"/>
      <c r="E338" s="184" t="s">
        <v>35</v>
      </c>
      <c r="F338" s="282" t="s">
        <v>159</v>
      </c>
      <c r="G338" s="283"/>
      <c r="H338" s="283"/>
      <c r="I338" s="283"/>
      <c r="J338" s="183"/>
      <c r="K338" s="185">
        <v>37.21</v>
      </c>
      <c r="L338" s="183"/>
      <c r="M338" s="183"/>
      <c r="N338" s="183"/>
      <c r="O338" s="183"/>
      <c r="P338" s="183"/>
      <c r="Q338" s="183"/>
      <c r="R338" s="186"/>
      <c r="T338" s="187"/>
      <c r="U338" s="183"/>
      <c r="V338" s="183"/>
      <c r="W338" s="183"/>
      <c r="X338" s="183"/>
      <c r="Y338" s="183"/>
      <c r="Z338" s="183"/>
      <c r="AA338" s="188"/>
      <c r="AT338" s="189" t="s">
        <v>243</v>
      </c>
      <c r="AU338" s="189" t="s">
        <v>120</v>
      </c>
      <c r="AV338" s="11" t="s">
        <v>120</v>
      </c>
      <c r="AW338" s="11" t="s">
        <v>42</v>
      </c>
      <c r="AX338" s="11" t="s">
        <v>26</v>
      </c>
      <c r="AY338" s="189" t="s">
        <v>235</v>
      </c>
    </row>
    <row r="339" spans="2:65" s="1" customFormat="1" ht="31.5" customHeight="1">
      <c r="B339" s="37"/>
      <c r="C339" s="167" t="s">
        <v>559</v>
      </c>
      <c r="D339" s="167" t="s">
        <v>236</v>
      </c>
      <c r="E339" s="168" t="s">
        <v>560</v>
      </c>
      <c r="F339" s="270" t="s">
        <v>561</v>
      </c>
      <c r="G339" s="270"/>
      <c r="H339" s="270"/>
      <c r="I339" s="270"/>
      <c r="J339" s="169" t="s">
        <v>259</v>
      </c>
      <c r="K339" s="170">
        <v>6.8339999999999996</v>
      </c>
      <c r="L339" s="271">
        <v>0</v>
      </c>
      <c r="M339" s="272"/>
      <c r="N339" s="273">
        <f>ROUND(L339*K339,2)</f>
        <v>0</v>
      </c>
      <c r="O339" s="273"/>
      <c r="P339" s="273"/>
      <c r="Q339" s="273"/>
      <c r="R339" s="39"/>
      <c r="T339" s="171" t="s">
        <v>35</v>
      </c>
      <c r="U339" s="46" t="s">
        <v>51</v>
      </c>
      <c r="V339" s="38"/>
      <c r="W339" s="172">
        <f>V339*K339</f>
        <v>0</v>
      </c>
      <c r="X339" s="172">
        <v>0</v>
      </c>
      <c r="Y339" s="172">
        <f>X339*K339</f>
        <v>0</v>
      </c>
      <c r="Z339" s="172">
        <v>0</v>
      </c>
      <c r="AA339" s="173">
        <f>Z339*K339</f>
        <v>0</v>
      </c>
      <c r="AR339" s="20" t="s">
        <v>321</v>
      </c>
      <c r="AT339" s="20" t="s">
        <v>236</v>
      </c>
      <c r="AU339" s="20" t="s">
        <v>120</v>
      </c>
      <c r="AY339" s="20" t="s">
        <v>235</v>
      </c>
      <c r="BE339" s="108">
        <f>IF(U339="základní",N339,0)</f>
        <v>0</v>
      </c>
      <c r="BF339" s="108">
        <f>IF(U339="snížená",N339,0)</f>
        <v>0</v>
      </c>
      <c r="BG339" s="108">
        <f>IF(U339="zákl. přenesená",N339,0)</f>
        <v>0</v>
      </c>
      <c r="BH339" s="108">
        <f>IF(U339="sníž. přenesená",N339,0)</f>
        <v>0</v>
      </c>
      <c r="BI339" s="108">
        <f>IF(U339="nulová",N339,0)</f>
        <v>0</v>
      </c>
      <c r="BJ339" s="20" t="s">
        <v>26</v>
      </c>
      <c r="BK339" s="108">
        <f>ROUND(L339*K339,2)</f>
        <v>0</v>
      </c>
      <c r="BL339" s="20" t="s">
        <v>321</v>
      </c>
      <c r="BM339" s="20" t="s">
        <v>562</v>
      </c>
    </row>
    <row r="340" spans="2:65" s="11" customFormat="1" ht="22.5" customHeight="1">
      <c r="B340" s="182"/>
      <c r="C340" s="183"/>
      <c r="D340" s="183"/>
      <c r="E340" s="184" t="s">
        <v>166</v>
      </c>
      <c r="F340" s="282" t="s">
        <v>563</v>
      </c>
      <c r="G340" s="283"/>
      <c r="H340" s="283"/>
      <c r="I340" s="283"/>
      <c r="J340" s="183"/>
      <c r="K340" s="185">
        <v>6.8339999999999996</v>
      </c>
      <c r="L340" s="183"/>
      <c r="M340" s="183"/>
      <c r="N340" s="183"/>
      <c r="O340" s="183"/>
      <c r="P340" s="183"/>
      <c r="Q340" s="183"/>
      <c r="R340" s="186"/>
      <c r="T340" s="187"/>
      <c r="U340" s="183"/>
      <c r="V340" s="183"/>
      <c r="W340" s="183"/>
      <c r="X340" s="183"/>
      <c r="Y340" s="183"/>
      <c r="Z340" s="183"/>
      <c r="AA340" s="188"/>
      <c r="AT340" s="189" t="s">
        <v>243</v>
      </c>
      <c r="AU340" s="189" t="s">
        <v>120</v>
      </c>
      <c r="AV340" s="11" t="s">
        <v>120</v>
      </c>
      <c r="AW340" s="11" t="s">
        <v>42</v>
      </c>
      <c r="AX340" s="11" t="s">
        <v>26</v>
      </c>
      <c r="AY340" s="189" t="s">
        <v>235</v>
      </c>
    </row>
    <row r="341" spans="2:65" s="1" customFormat="1" ht="22.5" customHeight="1">
      <c r="B341" s="37"/>
      <c r="C341" s="198" t="s">
        <v>564</v>
      </c>
      <c r="D341" s="198" t="s">
        <v>341</v>
      </c>
      <c r="E341" s="199" t="s">
        <v>565</v>
      </c>
      <c r="F341" s="284" t="s">
        <v>566</v>
      </c>
      <c r="G341" s="284"/>
      <c r="H341" s="284"/>
      <c r="I341" s="284"/>
      <c r="J341" s="200" t="s">
        <v>254</v>
      </c>
      <c r="K341" s="201">
        <v>1.2999999999999999E-2</v>
      </c>
      <c r="L341" s="285">
        <v>0</v>
      </c>
      <c r="M341" s="286"/>
      <c r="N341" s="287">
        <f>ROUND(L341*K341,2)</f>
        <v>0</v>
      </c>
      <c r="O341" s="273"/>
      <c r="P341" s="273"/>
      <c r="Q341" s="273"/>
      <c r="R341" s="39"/>
      <c r="T341" s="171" t="s">
        <v>35</v>
      </c>
      <c r="U341" s="46" t="s">
        <v>51</v>
      </c>
      <c r="V341" s="38"/>
      <c r="W341" s="172">
        <f>V341*K341</f>
        <v>0</v>
      </c>
      <c r="X341" s="172">
        <v>1</v>
      </c>
      <c r="Y341" s="172">
        <f>X341*K341</f>
        <v>1.2999999999999999E-2</v>
      </c>
      <c r="Z341" s="172">
        <v>0</v>
      </c>
      <c r="AA341" s="173">
        <f>Z341*K341</f>
        <v>0</v>
      </c>
      <c r="AR341" s="20" t="s">
        <v>396</v>
      </c>
      <c r="AT341" s="20" t="s">
        <v>341</v>
      </c>
      <c r="AU341" s="20" t="s">
        <v>120</v>
      </c>
      <c r="AY341" s="20" t="s">
        <v>235</v>
      </c>
      <c r="BE341" s="108">
        <f>IF(U341="základní",N341,0)</f>
        <v>0</v>
      </c>
      <c r="BF341" s="108">
        <f>IF(U341="snížená",N341,0)</f>
        <v>0</v>
      </c>
      <c r="BG341" s="108">
        <f>IF(U341="zákl. přenesená",N341,0)</f>
        <v>0</v>
      </c>
      <c r="BH341" s="108">
        <f>IF(U341="sníž. přenesená",N341,0)</f>
        <v>0</v>
      </c>
      <c r="BI341" s="108">
        <f>IF(U341="nulová",N341,0)</f>
        <v>0</v>
      </c>
      <c r="BJ341" s="20" t="s">
        <v>26</v>
      </c>
      <c r="BK341" s="108">
        <f>ROUND(L341*K341,2)</f>
        <v>0</v>
      </c>
      <c r="BL341" s="20" t="s">
        <v>321</v>
      </c>
      <c r="BM341" s="20" t="s">
        <v>567</v>
      </c>
    </row>
    <row r="342" spans="2:65" s="11" customFormat="1" ht="22.5" customHeight="1">
      <c r="B342" s="182"/>
      <c r="C342" s="183"/>
      <c r="D342" s="183"/>
      <c r="E342" s="184" t="s">
        <v>35</v>
      </c>
      <c r="F342" s="282" t="s">
        <v>568</v>
      </c>
      <c r="G342" s="283"/>
      <c r="H342" s="283"/>
      <c r="I342" s="283"/>
      <c r="J342" s="183"/>
      <c r="K342" s="185">
        <v>1.0999999999999999E-2</v>
      </c>
      <c r="L342" s="183"/>
      <c r="M342" s="183"/>
      <c r="N342" s="183"/>
      <c r="O342" s="183"/>
      <c r="P342" s="183"/>
      <c r="Q342" s="183"/>
      <c r="R342" s="186"/>
      <c r="T342" s="187"/>
      <c r="U342" s="183"/>
      <c r="V342" s="183"/>
      <c r="W342" s="183"/>
      <c r="X342" s="183"/>
      <c r="Y342" s="183"/>
      <c r="Z342" s="183"/>
      <c r="AA342" s="188"/>
      <c r="AT342" s="189" t="s">
        <v>243</v>
      </c>
      <c r="AU342" s="189" t="s">
        <v>120</v>
      </c>
      <c r="AV342" s="11" t="s">
        <v>120</v>
      </c>
      <c r="AW342" s="11" t="s">
        <v>42</v>
      </c>
      <c r="AX342" s="11" t="s">
        <v>86</v>
      </c>
      <c r="AY342" s="189" t="s">
        <v>235</v>
      </c>
    </row>
    <row r="343" spans="2:65" s="11" customFormat="1" ht="22.5" customHeight="1">
      <c r="B343" s="182"/>
      <c r="C343" s="183"/>
      <c r="D343" s="183"/>
      <c r="E343" s="184" t="s">
        <v>35</v>
      </c>
      <c r="F343" s="276" t="s">
        <v>569</v>
      </c>
      <c r="G343" s="277"/>
      <c r="H343" s="277"/>
      <c r="I343" s="277"/>
      <c r="J343" s="183"/>
      <c r="K343" s="185">
        <v>2E-3</v>
      </c>
      <c r="L343" s="183"/>
      <c r="M343" s="183"/>
      <c r="N343" s="183"/>
      <c r="O343" s="183"/>
      <c r="P343" s="183"/>
      <c r="Q343" s="183"/>
      <c r="R343" s="186"/>
      <c r="T343" s="187"/>
      <c r="U343" s="183"/>
      <c r="V343" s="183"/>
      <c r="W343" s="183"/>
      <c r="X343" s="183"/>
      <c r="Y343" s="183"/>
      <c r="Z343" s="183"/>
      <c r="AA343" s="188"/>
      <c r="AT343" s="189" t="s">
        <v>243</v>
      </c>
      <c r="AU343" s="189" t="s">
        <v>120</v>
      </c>
      <c r="AV343" s="11" t="s">
        <v>120</v>
      </c>
      <c r="AW343" s="11" t="s">
        <v>42</v>
      </c>
      <c r="AX343" s="11" t="s">
        <v>86</v>
      </c>
      <c r="AY343" s="189" t="s">
        <v>235</v>
      </c>
    </row>
    <row r="344" spans="2:65" s="12" customFormat="1" ht="22.5" customHeight="1">
      <c r="B344" s="190"/>
      <c r="C344" s="191"/>
      <c r="D344" s="191"/>
      <c r="E344" s="192" t="s">
        <v>35</v>
      </c>
      <c r="F344" s="278" t="s">
        <v>246</v>
      </c>
      <c r="G344" s="279"/>
      <c r="H344" s="279"/>
      <c r="I344" s="279"/>
      <c r="J344" s="191"/>
      <c r="K344" s="193">
        <v>1.2999999999999999E-2</v>
      </c>
      <c r="L344" s="191"/>
      <c r="M344" s="191"/>
      <c r="N344" s="191"/>
      <c r="O344" s="191"/>
      <c r="P344" s="191"/>
      <c r="Q344" s="191"/>
      <c r="R344" s="194"/>
      <c r="T344" s="195"/>
      <c r="U344" s="191"/>
      <c r="V344" s="191"/>
      <c r="W344" s="191"/>
      <c r="X344" s="191"/>
      <c r="Y344" s="191"/>
      <c r="Z344" s="191"/>
      <c r="AA344" s="196"/>
      <c r="AT344" s="197" t="s">
        <v>243</v>
      </c>
      <c r="AU344" s="197" t="s">
        <v>120</v>
      </c>
      <c r="AV344" s="12" t="s">
        <v>240</v>
      </c>
      <c r="AW344" s="12" t="s">
        <v>42</v>
      </c>
      <c r="AX344" s="12" t="s">
        <v>26</v>
      </c>
      <c r="AY344" s="197" t="s">
        <v>235</v>
      </c>
    </row>
    <row r="345" spans="2:65" s="1" customFormat="1" ht="31.5" customHeight="1">
      <c r="B345" s="37"/>
      <c r="C345" s="167" t="s">
        <v>570</v>
      </c>
      <c r="D345" s="167" t="s">
        <v>236</v>
      </c>
      <c r="E345" s="168" t="s">
        <v>571</v>
      </c>
      <c r="F345" s="270" t="s">
        <v>572</v>
      </c>
      <c r="G345" s="270"/>
      <c r="H345" s="270"/>
      <c r="I345" s="270"/>
      <c r="J345" s="169" t="s">
        <v>259</v>
      </c>
      <c r="K345" s="170">
        <v>37.21</v>
      </c>
      <c r="L345" s="271">
        <v>0</v>
      </c>
      <c r="M345" s="272"/>
      <c r="N345" s="273">
        <f>ROUND(L345*K345,2)</f>
        <v>0</v>
      </c>
      <c r="O345" s="273"/>
      <c r="P345" s="273"/>
      <c r="Q345" s="273"/>
      <c r="R345" s="39"/>
      <c r="T345" s="171" t="s">
        <v>35</v>
      </c>
      <c r="U345" s="46" t="s">
        <v>51</v>
      </c>
      <c r="V345" s="38"/>
      <c r="W345" s="172">
        <f>V345*K345</f>
        <v>0</v>
      </c>
      <c r="X345" s="172">
        <v>4.0000000000000002E-4</v>
      </c>
      <c r="Y345" s="172">
        <f>X345*K345</f>
        <v>1.4884000000000001E-2</v>
      </c>
      <c r="Z345" s="172">
        <v>0</v>
      </c>
      <c r="AA345" s="173">
        <f>Z345*K345</f>
        <v>0</v>
      </c>
      <c r="AR345" s="20" t="s">
        <v>321</v>
      </c>
      <c r="AT345" s="20" t="s">
        <v>236</v>
      </c>
      <c r="AU345" s="20" t="s">
        <v>120</v>
      </c>
      <c r="AY345" s="20" t="s">
        <v>235</v>
      </c>
      <c r="BE345" s="108">
        <f>IF(U345="základní",N345,0)</f>
        <v>0</v>
      </c>
      <c r="BF345" s="108">
        <f>IF(U345="snížená",N345,0)</f>
        <v>0</v>
      </c>
      <c r="BG345" s="108">
        <f>IF(U345="zákl. přenesená",N345,0)</f>
        <v>0</v>
      </c>
      <c r="BH345" s="108">
        <f>IF(U345="sníž. přenesená",N345,0)</f>
        <v>0</v>
      </c>
      <c r="BI345" s="108">
        <f>IF(U345="nulová",N345,0)</f>
        <v>0</v>
      </c>
      <c r="BJ345" s="20" t="s">
        <v>26</v>
      </c>
      <c r="BK345" s="108">
        <f>ROUND(L345*K345,2)</f>
        <v>0</v>
      </c>
      <c r="BL345" s="20" t="s">
        <v>321</v>
      </c>
      <c r="BM345" s="20" t="s">
        <v>573</v>
      </c>
    </row>
    <row r="346" spans="2:65" s="11" customFormat="1" ht="22.5" customHeight="1">
      <c r="B346" s="182"/>
      <c r="C346" s="183"/>
      <c r="D346" s="183"/>
      <c r="E346" s="184" t="s">
        <v>35</v>
      </c>
      <c r="F346" s="282" t="s">
        <v>159</v>
      </c>
      <c r="G346" s="283"/>
      <c r="H346" s="283"/>
      <c r="I346" s="283"/>
      <c r="J346" s="183"/>
      <c r="K346" s="185">
        <v>37.21</v>
      </c>
      <c r="L346" s="183"/>
      <c r="M346" s="183"/>
      <c r="N346" s="183"/>
      <c r="O346" s="183"/>
      <c r="P346" s="183"/>
      <c r="Q346" s="183"/>
      <c r="R346" s="186"/>
      <c r="T346" s="187"/>
      <c r="U346" s="183"/>
      <c r="V346" s="183"/>
      <c r="W346" s="183"/>
      <c r="X346" s="183"/>
      <c r="Y346" s="183"/>
      <c r="Z346" s="183"/>
      <c r="AA346" s="188"/>
      <c r="AT346" s="189" t="s">
        <v>243</v>
      </c>
      <c r="AU346" s="189" t="s">
        <v>120</v>
      </c>
      <c r="AV346" s="11" t="s">
        <v>120</v>
      </c>
      <c r="AW346" s="11" t="s">
        <v>42</v>
      </c>
      <c r="AX346" s="11" t="s">
        <v>26</v>
      </c>
      <c r="AY346" s="189" t="s">
        <v>235</v>
      </c>
    </row>
    <row r="347" spans="2:65" s="1" customFormat="1" ht="31.5" customHeight="1">
      <c r="B347" s="37"/>
      <c r="C347" s="167" t="s">
        <v>574</v>
      </c>
      <c r="D347" s="167" t="s">
        <v>236</v>
      </c>
      <c r="E347" s="168" t="s">
        <v>575</v>
      </c>
      <c r="F347" s="270" t="s">
        <v>576</v>
      </c>
      <c r="G347" s="270"/>
      <c r="H347" s="270"/>
      <c r="I347" s="270"/>
      <c r="J347" s="169" t="s">
        <v>259</v>
      </c>
      <c r="K347" s="170">
        <v>6.8339999999999996</v>
      </c>
      <c r="L347" s="271">
        <v>0</v>
      </c>
      <c r="M347" s="272"/>
      <c r="N347" s="273">
        <f>ROUND(L347*K347,2)</f>
        <v>0</v>
      </c>
      <c r="O347" s="273"/>
      <c r="P347" s="273"/>
      <c r="Q347" s="273"/>
      <c r="R347" s="39"/>
      <c r="T347" s="171" t="s">
        <v>35</v>
      </c>
      <c r="U347" s="46" t="s">
        <v>51</v>
      </c>
      <c r="V347" s="38"/>
      <c r="W347" s="172">
        <f>V347*K347</f>
        <v>0</v>
      </c>
      <c r="X347" s="172">
        <v>4.0000000000000002E-4</v>
      </c>
      <c r="Y347" s="172">
        <f>X347*K347</f>
        <v>2.7336000000000001E-3</v>
      </c>
      <c r="Z347" s="172">
        <v>0</v>
      </c>
      <c r="AA347" s="173">
        <f>Z347*K347</f>
        <v>0</v>
      </c>
      <c r="AR347" s="20" t="s">
        <v>321</v>
      </c>
      <c r="AT347" s="20" t="s">
        <v>236</v>
      </c>
      <c r="AU347" s="20" t="s">
        <v>120</v>
      </c>
      <c r="AY347" s="20" t="s">
        <v>235</v>
      </c>
      <c r="BE347" s="108">
        <f>IF(U347="základní",N347,0)</f>
        <v>0</v>
      </c>
      <c r="BF347" s="108">
        <f>IF(U347="snížená",N347,0)</f>
        <v>0</v>
      </c>
      <c r="BG347" s="108">
        <f>IF(U347="zákl. přenesená",N347,0)</f>
        <v>0</v>
      </c>
      <c r="BH347" s="108">
        <f>IF(U347="sníž. přenesená",N347,0)</f>
        <v>0</v>
      </c>
      <c r="BI347" s="108">
        <f>IF(U347="nulová",N347,0)</f>
        <v>0</v>
      </c>
      <c r="BJ347" s="20" t="s">
        <v>26</v>
      </c>
      <c r="BK347" s="108">
        <f>ROUND(L347*K347,2)</f>
        <v>0</v>
      </c>
      <c r="BL347" s="20" t="s">
        <v>321</v>
      </c>
      <c r="BM347" s="20" t="s">
        <v>577</v>
      </c>
    </row>
    <row r="348" spans="2:65" s="11" customFormat="1" ht="22.5" customHeight="1">
      <c r="B348" s="182"/>
      <c r="C348" s="183"/>
      <c r="D348" s="183"/>
      <c r="E348" s="184" t="s">
        <v>35</v>
      </c>
      <c r="F348" s="282" t="s">
        <v>166</v>
      </c>
      <c r="G348" s="283"/>
      <c r="H348" s="283"/>
      <c r="I348" s="283"/>
      <c r="J348" s="183"/>
      <c r="K348" s="185">
        <v>6.8339999999999996</v>
      </c>
      <c r="L348" s="183"/>
      <c r="M348" s="183"/>
      <c r="N348" s="183"/>
      <c r="O348" s="183"/>
      <c r="P348" s="183"/>
      <c r="Q348" s="183"/>
      <c r="R348" s="186"/>
      <c r="T348" s="187"/>
      <c r="U348" s="183"/>
      <c r="V348" s="183"/>
      <c r="W348" s="183"/>
      <c r="X348" s="183"/>
      <c r="Y348" s="183"/>
      <c r="Z348" s="183"/>
      <c r="AA348" s="188"/>
      <c r="AT348" s="189" t="s">
        <v>243</v>
      </c>
      <c r="AU348" s="189" t="s">
        <v>120</v>
      </c>
      <c r="AV348" s="11" t="s">
        <v>120</v>
      </c>
      <c r="AW348" s="11" t="s">
        <v>42</v>
      </c>
      <c r="AX348" s="11" t="s">
        <v>26</v>
      </c>
      <c r="AY348" s="189" t="s">
        <v>235</v>
      </c>
    </row>
    <row r="349" spans="2:65" s="1" customFormat="1" ht="31.5" customHeight="1">
      <c r="B349" s="37"/>
      <c r="C349" s="198" t="s">
        <v>578</v>
      </c>
      <c r="D349" s="198" t="s">
        <v>341</v>
      </c>
      <c r="E349" s="199" t="s">
        <v>579</v>
      </c>
      <c r="F349" s="284" t="s">
        <v>580</v>
      </c>
      <c r="G349" s="284"/>
      <c r="H349" s="284"/>
      <c r="I349" s="284"/>
      <c r="J349" s="200" t="s">
        <v>259</v>
      </c>
      <c r="K349" s="201">
        <v>53.195</v>
      </c>
      <c r="L349" s="285">
        <v>0</v>
      </c>
      <c r="M349" s="286"/>
      <c r="N349" s="287">
        <f>ROUND(L349*K349,2)</f>
        <v>0</v>
      </c>
      <c r="O349" s="273"/>
      <c r="P349" s="273"/>
      <c r="Q349" s="273"/>
      <c r="R349" s="39"/>
      <c r="T349" s="171" t="s">
        <v>35</v>
      </c>
      <c r="U349" s="46" t="s">
        <v>51</v>
      </c>
      <c r="V349" s="38"/>
      <c r="W349" s="172">
        <f>V349*K349</f>
        <v>0</v>
      </c>
      <c r="X349" s="172">
        <v>5.0000000000000001E-3</v>
      </c>
      <c r="Y349" s="172">
        <f>X349*K349</f>
        <v>0.26597500000000002</v>
      </c>
      <c r="Z349" s="172">
        <v>0</v>
      </c>
      <c r="AA349" s="173">
        <f>Z349*K349</f>
        <v>0</v>
      </c>
      <c r="AR349" s="20" t="s">
        <v>396</v>
      </c>
      <c r="AT349" s="20" t="s">
        <v>341</v>
      </c>
      <c r="AU349" s="20" t="s">
        <v>120</v>
      </c>
      <c r="AY349" s="20" t="s">
        <v>235</v>
      </c>
      <c r="BE349" s="108">
        <f>IF(U349="základní",N349,0)</f>
        <v>0</v>
      </c>
      <c r="BF349" s="108">
        <f>IF(U349="snížená",N349,0)</f>
        <v>0</v>
      </c>
      <c r="BG349" s="108">
        <f>IF(U349="zákl. přenesená",N349,0)</f>
        <v>0</v>
      </c>
      <c r="BH349" s="108">
        <f>IF(U349="sníž. přenesená",N349,0)</f>
        <v>0</v>
      </c>
      <c r="BI349" s="108">
        <f>IF(U349="nulová",N349,0)</f>
        <v>0</v>
      </c>
      <c r="BJ349" s="20" t="s">
        <v>26</v>
      </c>
      <c r="BK349" s="108">
        <f>ROUND(L349*K349,2)</f>
        <v>0</v>
      </c>
      <c r="BL349" s="20" t="s">
        <v>321</v>
      </c>
      <c r="BM349" s="20" t="s">
        <v>581</v>
      </c>
    </row>
    <row r="350" spans="2:65" s="11" customFormat="1" ht="22.5" customHeight="1">
      <c r="B350" s="182"/>
      <c r="C350" s="183"/>
      <c r="D350" s="183"/>
      <c r="E350" s="184" t="s">
        <v>35</v>
      </c>
      <c r="F350" s="282" t="s">
        <v>582</v>
      </c>
      <c r="G350" s="283"/>
      <c r="H350" s="283"/>
      <c r="I350" s="283"/>
      <c r="J350" s="183"/>
      <c r="K350" s="185">
        <v>44.652000000000001</v>
      </c>
      <c r="L350" s="183"/>
      <c r="M350" s="183"/>
      <c r="N350" s="183"/>
      <c r="O350" s="183"/>
      <c r="P350" s="183"/>
      <c r="Q350" s="183"/>
      <c r="R350" s="186"/>
      <c r="T350" s="187"/>
      <c r="U350" s="183"/>
      <c r="V350" s="183"/>
      <c r="W350" s="183"/>
      <c r="X350" s="183"/>
      <c r="Y350" s="183"/>
      <c r="Z350" s="183"/>
      <c r="AA350" s="188"/>
      <c r="AT350" s="189" t="s">
        <v>243</v>
      </c>
      <c r="AU350" s="189" t="s">
        <v>120</v>
      </c>
      <c r="AV350" s="11" t="s">
        <v>120</v>
      </c>
      <c r="AW350" s="11" t="s">
        <v>42</v>
      </c>
      <c r="AX350" s="11" t="s">
        <v>86</v>
      </c>
      <c r="AY350" s="189" t="s">
        <v>235</v>
      </c>
    </row>
    <row r="351" spans="2:65" s="11" customFormat="1" ht="22.5" customHeight="1">
      <c r="B351" s="182"/>
      <c r="C351" s="183"/>
      <c r="D351" s="183"/>
      <c r="E351" s="184" t="s">
        <v>35</v>
      </c>
      <c r="F351" s="276" t="s">
        <v>583</v>
      </c>
      <c r="G351" s="277"/>
      <c r="H351" s="277"/>
      <c r="I351" s="277"/>
      <c r="J351" s="183"/>
      <c r="K351" s="185">
        <v>8.5429999999999993</v>
      </c>
      <c r="L351" s="183"/>
      <c r="M351" s="183"/>
      <c r="N351" s="183"/>
      <c r="O351" s="183"/>
      <c r="P351" s="183"/>
      <c r="Q351" s="183"/>
      <c r="R351" s="186"/>
      <c r="T351" s="187"/>
      <c r="U351" s="183"/>
      <c r="V351" s="183"/>
      <c r="W351" s="183"/>
      <c r="X351" s="183"/>
      <c r="Y351" s="183"/>
      <c r="Z351" s="183"/>
      <c r="AA351" s="188"/>
      <c r="AT351" s="189" t="s">
        <v>243</v>
      </c>
      <c r="AU351" s="189" t="s">
        <v>120</v>
      </c>
      <c r="AV351" s="11" t="s">
        <v>120</v>
      </c>
      <c r="AW351" s="11" t="s">
        <v>42</v>
      </c>
      <c r="AX351" s="11" t="s">
        <v>86</v>
      </c>
      <c r="AY351" s="189" t="s">
        <v>235</v>
      </c>
    </row>
    <row r="352" spans="2:65" s="12" customFormat="1" ht="22.5" customHeight="1">
      <c r="B352" s="190"/>
      <c r="C352" s="191"/>
      <c r="D352" s="191"/>
      <c r="E352" s="192" t="s">
        <v>35</v>
      </c>
      <c r="F352" s="278" t="s">
        <v>246</v>
      </c>
      <c r="G352" s="279"/>
      <c r="H352" s="279"/>
      <c r="I352" s="279"/>
      <c r="J352" s="191"/>
      <c r="K352" s="193">
        <v>53.195</v>
      </c>
      <c r="L352" s="191"/>
      <c r="M352" s="191"/>
      <c r="N352" s="191"/>
      <c r="O352" s="191"/>
      <c r="P352" s="191"/>
      <c r="Q352" s="191"/>
      <c r="R352" s="194"/>
      <c r="T352" s="195"/>
      <c r="U352" s="191"/>
      <c r="V352" s="191"/>
      <c r="W352" s="191"/>
      <c r="X352" s="191"/>
      <c r="Y352" s="191"/>
      <c r="Z352" s="191"/>
      <c r="AA352" s="196"/>
      <c r="AT352" s="197" t="s">
        <v>243</v>
      </c>
      <c r="AU352" s="197" t="s">
        <v>120</v>
      </c>
      <c r="AV352" s="12" t="s">
        <v>240</v>
      </c>
      <c r="AW352" s="12" t="s">
        <v>42</v>
      </c>
      <c r="AX352" s="12" t="s">
        <v>26</v>
      </c>
      <c r="AY352" s="197" t="s">
        <v>235</v>
      </c>
    </row>
    <row r="353" spans="2:65" s="1" customFormat="1" ht="31.5" customHeight="1">
      <c r="B353" s="37"/>
      <c r="C353" s="167" t="s">
        <v>584</v>
      </c>
      <c r="D353" s="167" t="s">
        <v>236</v>
      </c>
      <c r="E353" s="168" t="s">
        <v>585</v>
      </c>
      <c r="F353" s="270" t="s">
        <v>586</v>
      </c>
      <c r="G353" s="270"/>
      <c r="H353" s="270"/>
      <c r="I353" s="270"/>
      <c r="J353" s="169" t="s">
        <v>259</v>
      </c>
      <c r="K353" s="170">
        <v>5.84</v>
      </c>
      <c r="L353" s="271">
        <v>0</v>
      </c>
      <c r="M353" s="272"/>
      <c r="N353" s="273">
        <f>ROUND(L353*K353,2)</f>
        <v>0</v>
      </c>
      <c r="O353" s="273"/>
      <c r="P353" s="273"/>
      <c r="Q353" s="273"/>
      <c r="R353" s="39"/>
      <c r="T353" s="171" t="s">
        <v>35</v>
      </c>
      <c r="U353" s="46" t="s">
        <v>51</v>
      </c>
      <c r="V353" s="38"/>
      <c r="W353" s="172">
        <f>V353*K353</f>
        <v>0</v>
      </c>
      <c r="X353" s="172">
        <v>0</v>
      </c>
      <c r="Y353" s="172">
        <f>X353*K353</f>
        <v>0</v>
      </c>
      <c r="Z353" s="172">
        <v>0</v>
      </c>
      <c r="AA353" s="173">
        <f>Z353*K353</f>
        <v>0</v>
      </c>
      <c r="AR353" s="20" t="s">
        <v>321</v>
      </c>
      <c r="AT353" s="20" t="s">
        <v>236</v>
      </c>
      <c r="AU353" s="20" t="s">
        <v>120</v>
      </c>
      <c r="AY353" s="20" t="s">
        <v>235</v>
      </c>
      <c r="BE353" s="108">
        <f>IF(U353="základní",N353,0)</f>
        <v>0</v>
      </c>
      <c r="BF353" s="108">
        <f>IF(U353="snížená",N353,0)</f>
        <v>0</v>
      </c>
      <c r="BG353" s="108">
        <f>IF(U353="zákl. přenesená",N353,0)</f>
        <v>0</v>
      </c>
      <c r="BH353" s="108">
        <f>IF(U353="sníž. přenesená",N353,0)</f>
        <v>0</v>
      </c>
      <c r="BI353" s="108">
        <f>IF(U353="nulová",N353,0)</f>
        <v>0</v>
      </c>
      <c r="BJ353" s="20" t="s">
        <v>26</v>
      </c>
      <c r="BK353" s="108">
        <f>ROUND(L353*K353,2)</f>
        <v>0</v>
      </c>
      <c r="BL353" s="20" t="s">
        <v>321</v>
      </c>
      <c r="BM353" s="20" t="s">
        <v>587</v>
      </c>
    </row>
    <row r="354" spans="2:65" s="10" customFormat="1" ht="22.5" customHeight="1">
      <c r="B354" s="174"/>
      <c r="C354" s="175"/>
      <c r="D354" s="175"/>
      <c r="E354" s="176" t="s">
        <v>35</v>
      </c>
      <c r="F354" s="274" t="s">
        <v>242</v>
      </c>
      <c r="G354" s="275"/>
      <c r="H354" s="275"/>
      <c r="I354" s="275"/>
      <c r="J354" s="175"/>
      <c r="K354" s="177" t="s">
        <v>35</v>
      </c>
      <c r="L354" s="175"/>
      <c r="M354" s="175"/>
      <c r="N354" s="175"/>
      <c r="O354" s="175"/>
      <c r="P354" s="175"/>
      <c r="Q354" s="175"/>
      <c r="R354" s="178"/>
      <c r="T354" s="179"/>
      <c r="U354" s="175"/>
      <c r="V354" s="175"/>
      <c r="W354" s="175"/>
      <c r="X354" s="175"/>
      <c r="Y354" s="175"/>
      <c r="Z354" s="175"/>
      <c r="AA354" s="180"/>
      <c r="AT354" s="181" t="s">
        <v>243</v>
      </c>
      <c r="AU354" s="181" t="s">
        <v>120</v>
      </c>
      <c r="AV354" s="10" t="s">
        <v>26</v>
      </c>
      <c r="AW354" s="10" t="s">
        <v>42</v>
      </c>
      <c r="AX354" s="10" t="s">
        <v>86</v>
      </c>
      <c r="AY354" s="181" t="s">
        <v>235</v>
      </c>
    </row>
    <row r="355" spans="2:65" s="10" customFormat="1" ht="22.5" customHeight="1">
      <c r="B355" s="174"/>
      <c r="C355" s="175"/>
      <c r="D355" s="175"/>
      <c r="E355" s="176" t="s">
        <v>35</v>
      </c>
      <c r="F355" s="280" t="s">
        <v>400</v>
      </c>
      <c r="G355" s="281"/>
      <c r="H355" s="281"/>
      <c r="I355" s="281"/>
      <c r="J355" s="175"/>
      <c r="K355" s="177" t="s">
        <v>35</v>
      </c>
      <c r="L355" s="175"/>
      <c r="M355" s="175"/>
      <c r="N355" s="175"/>
      <c r="O355" s="175"/>
      <c r="P355" s="175"/>
      <c r="Q355" s="175"/>
      <c r="R355" s="178"/>
      <c r="T355" s="179"/>
      <c r="U355" s="175"/>
      <c r="V355" s="175"/>
      <c r="W355" s="175"/>
      <c r="X355" s="175"/>
      <c r="Y355" s="175"/>
      <c r="Z355" s="175"/>
      <c r="AA355" s="180"/>
      <c r="AT355" s="181" t="s">
        <v>243</v>
      </c>
      <c r="AU355" s="181" t="s">
        <v>120</v>
      </c>
      <c r="AV355" s="10" t="s">
        <v>26</v>
      </c>
      <c r="AW355" s="10" t="s">
        <v>42</v>
      </c>
      <c r="AX355" s="10" t="s">
        <v>86</v>
      </c>
      <c r="AY355" s="181" t="s">
        <v>235</v>
      </c>
    </row>
    <row r="356" spans="2:65" s="11" customFormat="1" ht="22.5" customHeight="1">
      <c r="B356" s="182"/>
      <c r="C356" s="183"/>
      <c r="D356" s="183"/>
      <c r="E356" s="184" t="s">
        <v>125</v>
      </c>
      <c r="F356" s="276" t="s">
        <v>588</v>
      </c>
      <c r="G356" s="277"/>
      <c r="H356" s="277"/>
      <c r="I356" s="277"/>
      <c r="J356" s="183"/>
      <c r="K356" s="185">
        <v>5.84</v>
      </c>
      <c r="L356" s="183"/>
      <c r="M356" s="183"/>
      <c r="N356" s="183"/>
      <c r="O356" s="183"/>
      <c r="P356" s="183"/>
      <c r="Q356" s="183"/>
      <c r="R356" s="186"/>
      <c r="T356" s="187"/>
      <c r="U356" s="183"/>
      <c r="V356" s="183"/>
      <c r="W356" s="183"/>
      <c r="X356" s="183"/>
      <c r="Y356" s="183"/>
      <c r="Z356" s="183"/>
      <c r="AA356" s="188"/>
      <c r="AT356" s="189" t="s">
        <v>243</v>
      </c>
      <c r="AU356" s="189" t="s">
        <v>120</v>
      </c>
      <c r="AV356" s="11" t="s">
        <v>120</v>
      </c>
      <c r="AW356" s="11" t="s">
        <v>42</v>
      </c>
      <c r="AX356" s="11" t="s">
        <v>26</v>
      </c>
      <c r="AY356" s="189" t="s">
        <v>235</v>
      </c>
    </row>
    <row r="357" spans="2:65" s="1" customFormat="1" ht="31.5" customHeight="1">
      <c r="B357" s="37"/>
      <c r="C357" s="167" t="s">
        <v>589</v>
      </c>
      <c r="D357" s="167" t="s">
        <v>236</v>
      </c>
      <c r="E357" s="168" t="s">
        <v>590</v>
      </c>
      <c r="F357" s="270" t="s">
        <v>591</v>
      </c>
      <c r="G357" s="270"/>
      <c r="H357" s="270"/>
      <c r="I357" s="270"/>
      <c r="J357" s="169" t="s">
        <v>259</v>
      </c>
      <c r="K357" s="170">
        <v>5.6040000000000001</v>
      </c>
      <c r="L357" s="271">
        <v>0</v>
      </c>
      <c r="M357" s="272"/>
      <c r="N357" s="273">
        <f>ROUND(L357*K357,2)</f>
        <v>0</v>
      </c>
      <c r="O357" s="273"/>
      <c r="P357" s="273"/>
      <c r="Q357" s="273"/>
      <c r="R357" s="39"/>
      <c r="T357" s="171" t="s">
        <v>35</v>
      </c>
      <c r="U357" s="46" t="s">
        <v>51</v>
      </c>
      <c r="V357" s="38"/>
      <c r="W357" s="172">
        <f>V357*K357</f>
        <v>0</v>
      </c>
      <c r="X357" s="172">
        <v>0</v>
      </c>
      <c r="Y357" s="172">
        <f>X357*K357</f>
        <v>0</v>
      </c>
      <c r="Z357" s="172">
        <v>0</v>
      </c>
      <c r="AA357" s="173">
        <f>Z357*K357</f>
        <v>0</v>
      </c>
      <c r="AR357" s="20" t="s">
        <v>321</v>
      </c>
      <c r="AT357" s="20" t="s">
        <v>236</v>
      </c>
      <c r="AU357" s="20" t="s">
        <v>120</v>
      </c>
      <c r="AY357" s="20" t="s">
        <v>235</v>
      </c>
      <c r="BE357" s="108">
        <f>IF(U357="základní",N357,0)</f>
        <v>0</v>
      </c>
      <c r="BF357" s="108">
        <f>IF(U357="snížená",N357,0)</f>
        <v>0</v>
      </c>
      <c r="BG357" s="108">
        <f>IF(U357="zákl. přenesená",N357,0)</f>
        <v>0</v>
      </c>
      <c r="BH357" s="108">
        <f>IF(U357="sníž. přenesená",N357,0)</f>
        <v>0</v>
      </c>
      <c r="BI357" s="108">
        <f>IF(U357="nulová",N357,0)</f>
        <v>0</v>
      </c>
      <c r="BJ357" s="20" t="s">
        <v>26</v>
      </c>
      <c r="BK357" s="108">
        <f>ROUND(L357*K357,2)</f>
        <v>0</v>
      </c>
      <c r="BL357" s="20" t="s">
        <v>321</v>
      </c>
      <c r="BM357" s="20" t="s">
        <v>592</v>
      </c>
    </row>
    <row r="358" spans="2:65" s="10" customFormat="1" ht="22.5" customHeight="1">
      <c r="B358" s="174"/>
      <c r="C358" s="175"/>
      <c r="D358" s="175"/>
      <c r="E358" s="176" t="s">
        <v>35</v>
      </c>
      <c r="F358" s="274" t="s">
        <v>242</v>
      </c>
      <c r="G358" s="275"/>
      <c r="H358" s="275"/>
      <c r="I358" s="275"/>
      <c r="J358" s="175"/>
      <c r="K358" s="177" t="s">
        <v>35</v>
      </c>
      <c r="L358" s="175"/>
      <c r="M358" s="175"/>
      <c r="N358" s="175"/>
      <c r="O358" s="175"/>
      <c r="P358" s="175"/>
      <c r="Q358" s="175"/>
      <c r="R358" s="178"/>
      <c r="T358" s="179"/>
      <c r="U358" s="175"/>
      <c r="V358" s="175"/>
      <c r="W358" s="175"/>
      <c r="X358" s="175"/>
      <c r="Y358" s="175"/>
      <c r="Z358" s="175"/>
      <c r="AA358" s="180"/>
      <c r="AT358" s="181" t="s">
        <v>243</v>
      </c>
      <c r="AU358" s="181" t="s">
        <v>120</v>
      </c>
      <c r="AV358" s="10" t="s">
        <v>26</v>
      </c>
      <c r="AW358" s="10" t="s">
        <v>42</v>
      </c>
      <c r="AX358" s="10" t="s">
        <v>86</v>
      </c>
      <c r="AY358" s="181" t="s">
        <v>235</v>
      </c>
    </row>
    <row r="359" spans="2:65" s="10" customFormat="1" ht="22.5" customHeight="1">
      <c r="B359" s="174"/>
      <c r="C359" s="175"/>
      <c r="D359" s="175"/>
      <c r="E359" s="176" t="s">
        <v>35</v>
      </c>
      <c r="F359" s="280" t="s">
        <v>400</v>
      </c>
      <c r="G359" s="281"/>
      <c r="H359" s="281"/>
      <c r="I359" s="281"/>
      <c r="J359" s="175"/>
      <c r="K359" s="177" t="s">
        <v>35</v>
      </c>
      <c r="L359" s="175"/>
      <c r="M359" s="175"/>
      <c r="N359" s="175"/>
      <c r="O359" s="175"/>
      <c r="P359" s="175"/>
      <c r="Q359" s="175"/>
      <c r="R359" s="178"/>
      <c r="T359" s="179"/>
      <c r="U359" s="175"/>
      <c r="V359" s="175"/>
      <c r="W359" s="175"/>
      <c r="X359" s="175"/>
      <c r="Y359" s="175"/>
      <c r="Z359" s="175"/>
      <c r="AA359" s="180"/>
      <c r="AT359" s="181" t="s">
        <v>243</v>
      </c>
      <c r="AU359" s="181" t="s">
        <v>120</v>
      </c>
      <c r="AV359" s="10" t="s">
        <v>26</v>
      </c>
      <c r="AW359" s="10" t="s">
        <v>42</v>
      </c>
      <c r="AX359" s="10" t="s">
        <v>86</v>
      </c>
      <c r="AY359" s="181" t="s">
        <v>235</v>
      </c>
    </row>
    <row r="360" spans="2:65" s="11" customFormat="1" ht="22.5" customHeight="1">
      <c r="B360" s="182"/>
      <c r="C360" s="183"/>
      <c r="D360" s="183"/>
      <c r="E360" s="184" t="s">
        <v>35</v>
      </c>
      <c r="F360" s="276" t="s">
        <v>593</v>
      </c>
      <c r="G360" s="277"/>
      <c r="H360" s="277"/>
      <c r="I360" s="277"/>
      <c r="J360" s="183"/>
      <c r="K360" s="185">
        <v>0.80400000000000005</v>
      </c>
      <c r="L360" s="183"/>
      <c r="M360" s="183"/>
      <c r="N360" s="183"/>
      <c r="O360" s="183"/>
      <c r="P360" s="183"/>
      <c r="Q360" s="183"/>
      <c r="R360" s="186"/>
      <c r="T360" s="187"/>
      <c r="U360" s="183"/>
      <c r="V360" s="183"/>
      <c r="W360" s="183"/>
      <c r="X360" s="183"/>
      <c r="Y360" s="183"/>
      <c r="Z360" s="183"/>
      <c r="AA360" s="188"/>
      <c r="AT360" s="189" t="s">
        <v>243</v>
      </c>
      <c r="AU360" s="189" t="s">
        <v>120</v>
      </c>
      <c r="AV360" s="11" t="s">
        <v>120</v>
      </c>
      <c r="AW360" s="11" t="s">
        <v>42</v>
      </c>
      <c r="AX360" s="11" t="s">
        <v>86</v>
      </c>
      <c r="AY360" s="189" t="s">
        <v>235</v>
      </c>
    </row>
    <row r="361" spans="2:65" s="11" customFormat="1" ht="22.5" customHeight="1">
      <c r="B361" s="182"/>
      <c r="C361" s="183"/>
      <c r="D361" s="183"/>
      <c r="E361" s="184" t="s">
        <v>35</v>
      </c>
      <c r="F361" s="276" t="s">
        <v>594</v>
      </c>
      <c r="G361" s="277"/>
      <c r="H361" s="277"/>
      <c r="I361" s="277"/>
      <c r="J361" s="183"/>
      <c r="K361" s="185">
        <v>4.8</v>
      </c>
      <c r="L361" s="183"/>
      <c r="M361" s="183"/>
      <c r="N361" s="183"/>
      <c r="O361" s="183"/>
      <c r="P361" s="183"/>
      <c r="Q361" s="183"/>
      <c r="R361" s="186"/>
      <c r="T361" s="187"/>
      <c r="U361" s="183"/>
      <c r="V361" s="183"/>
      <c r="W361" s="183"/>
      <c r="X361" s="183"/>
      <c r="Y361" s="183"/>
      <c r="Z361" s="183"/>
      <c r="AA361" s="188"/>
      <c r="AT361" s="189" t="s">
        <v>243</v>
      </c>
      <c r="AU361" s="189" t="s">
        <v>120</v>
      </c>
      <c r="AV361" s="11" t="s">
        <v>120</v>
      </c>
      <c r="AW361" s="11" t="s">
        <v>42</v>
      </c>
      <c r="AX361" s="11" t="s">
        <v>86</v>
      </c>
      <c r="AY361" s="189" t="s">
        <v>235</v>
      </c>
    </row>
    <row r="362" spans="2:65" s="12" customFormat="1" ht="22.5" customHeight="1">
      <c r="B362" s="190"/>
      <c r="C362" s="191"/>
      <c r="D362" s="191"/>
      <c r="E362" s="192" t="s">
        <v>127</v>
      </c>
      <c r="F362" s="278" t="s">
        <v>246</v>
      </c>
      <c r="G362" s="279"/>
      <c r="H362" s="279"/>
      <c r="I362" s="279"/>
      <c r="J362" s="191"/>
      <c r="K362" s="193">
        <v>5.6040000000000001</v>
      </c>
      <c r="L362" s="191"/>
      <c r="M362" s="191"/>
      <c r="N362" s="191"/>
      <c r="O362" s="191"/>
      <c r="P362" s="191"/>
      <c r="Q362" s="191"/>
      <c r="R362" s="194"/>
      <c r="T362" s="195"/>
      <c r="U362" s="191"/>
      <c r="V362" s="191"/>
      <c r="W362" s="191"/>
      <c r="X362" s="191"/>
      <c r="Y362" s="191"/>
      <c r="Z362" s="191"/>
      <c r="AA362" s="196"/>
      <c r="AT362" s="197" t="s">
        <v>243</v>
      </c>
      <c r="AU362" s="197" t="s">
        <v>120</v>
      </c>
      <c r="AV362" s="12" t="s">
        <v>240</v>
      </c>
      <c r="AW362" s="12" t="s">
        <v>42</v>
      </c>
      <c r="AX362" s="12" t="s">
        <v>26</v>
      </c>
      <c r="AY362" s="197" t="s">
        <v>235</v>
      </c>
    </row>
    <row r="363" spans="2:65" s="1" customFormat="1" ht="31.5" customHeight="1">
      <c r="B363" s="37"/>
      <c r="C363" s="167" t="s">
        <v>595</v>
      </c>
      <c r="D363" s="167" t="s">
        <v>236</v>
      </c>
      <c r="E363" s="168" t="s">
        <v>596</v>
      </c>
      <c r="F363" s="270" t="s">
        <v>597</v>
      </c>
      <c r="G363" s="270"/>
      <c r="H363" s="270"/>
      <c r="I363" s="270"/>
      <c r="J363" s="169" t="s">
        <v>259</v>
      </c>
      <c r="K363" s="170">
        <v>5.6040000000000001</v>
      </c>
      <c r="L363" s="271">
        <v>0</v>
      </c>
      <c r="M363" s="272"/>
      <c r="N363" s="273">
        <f>ROUND(L363*K363,2)</f>
        <v>0</v>
      </c>
      <c r="O363" s="273"/>
      <c r="P363" s="273"/>
      <c r="Q363" s="273"/>
      <c r="R363" s="39"/>
      <c r="T363" s="171" t="s">
        <v>35</v>
      </c>
      <c r="U363" s="46" t="s">
        <v>51</v>
      </c>
      <c r="V363" s="38"/>
      <c r="W363" s="172">
        <f>V363*K363</f>
        <v>0</v>
      </c>
      <c r="X363" s="172">
        <v>0</v>
      </c>
      <c r="Y363" s="172">
        <f>X363*K363</f>
        <v>0</v>
      </c>
      <c r="Z363" s="172">
        <v>0</v>
      </c>
      <c r="AA363" s="173">
        <f>Z363*K363</f>
        <v>0</v>
      </c>
      <c r="AR363" s="20" t="s">
        <v>321</v>
      </c>
      <c r="AT363" s="20" t="s">
        <v>236</v>
      </c>
      <c r="AU363" s="20" t="s">
        <v>120</v>
      </c>
      <c r="AY363" s="20" t="s">
        <v>235</v>
      </c>
      <c r="BE363" s="108">
        <f>IF(U363="základní",N363,0)</f>
        <v>0</v>
      </c>
      <c r="BF363" s="108">
        <f>IF(U363="snížená",N363,0)</f>
        <v>0</v>
      </c>
      <c r="BG363" s="108">
        <f>IF(U363="zákl. přenesená",N363,0)</f>
        <v>0</v>
      </c>
      <c r="BH363" s="108">
        <f>IF(U363="sníž. přenesená",N363,0)</f>
        <v>0</v>
      </c>
      <c r="BI363" s="108">
        <f>IF(U363="nulová",N363,0)</f>
        <v>0</v>
      </c>
      <c r="BJ363" s="20" t="s">
        <v>26</v>
      </c>
      <c r="BK363" s="108">
        <f>ROUND(L363*K363,2)</f>
        <v>0</v>
      </c>
      <c r="BL363" s="20" t="s">
        <v>321</v>
      </c>
      <c r="BM363" s="20" t="s">
        <v>598</v>
      </c>
    </row>
    <row r="364" spans="2:65" s="11" customFormat="1" ht="22.5" customHeight="1">
      <c r="B364" s="182"/>
      <c r="C364" s="183"/>
      <c r="D364" s="183"/>
      <c r="E364" s="184" t="s">
        <v>35</v>
      </c>
      <c r="F364" s="282" t="s">
        <v>127</v>
      </c>
      <c r="G364" s="283"/>
      <c r="H364" s="283"/>
      <c r="I364" s="283"/>
      <c r="J364" s="183"/>
      <c r="K364" s="185">
        <v>5.6040000000000001</v>
      </c>
      <c r="L364" s="183"/>
      <c r="M364" s="183"/>
      <c r="N364" s="183"/>
      <c r="O364" s="183"/>
      <c r="P364" s="183"/>
      <c r="Q364" s="183"/>
      <c r="R364" s="186"/>
      <c r="T364" s="187"/>
      <c r="U364" s="183"/>
      <c r="V364" s="183"/>
      <c r="W364" s="183"/>
      <c r="X364" s="183"/>
      <c r="Y364" s="183"/>
      <c r="Z364" s="183"/>
      <c r="AA364" s="188"/>
      <c r="AT364" s="189" t="s">
        <v>243</v>
      </c>
      <c r="AU364" s="189" t="s">
        <v>120</v>
      </c>
      <c r="AV364" s="11" t="s">
        <v>120</v>
      </c>
      <c r="AW364" s="11" t="s">
        <v>42</v>
      </c>
      <c r="AX364" s="11" t="s">
        <v>26</v>
      </c>
      <c r="AY364" s="189" t="s">
        <v>235</v>
      </c>
    </row>
    <row r="365" spans="2:65" s="1" customFormat="1" ht="31.5" customHeight="1">
      <c r="B365" s="37"/>
      <c r="C365" s="167" t="s">
        <v>599</v>
      </c>
      <c r="D365" s="167" t="s">
        <v>236</v>
      </c>
      <c r="E365" s="168" t="s">
        <v>600</v>
      </c>
      <c r="F365" s="270" t="s">
        <v>601</v>
      </c>
      <c r="G365" s="270"/>
      <c r="H365" s="270"/>
      <c r="I365" s="270"/>
      <c r="J365" s="169" t="s">
        <v>259</v>
      </c>
      <c r="K365" s="170">
        <v>5.84</v>
      </c>
      <c r="L365" s="271">
        <v>0</v>
      </c>
      <c r="M365" s="272"/>
      <c r="N365" s="273">
        <f>ROUND(L365*K365,2)</f>
        <v>0</v>
      </c>
      <c r="O365" s="273"/>
      <c r="P365" s="273"/>
      <c r="Q365" s="273"/>
      <c r="R365" s="39"/>
      <c r="T365" s="171" t="s">
        <v>35</v>
      </c>
      <c r="U365" s="46" t="s">
        <v>51</v>
      </c>
      <c r="V365" s="38"/>
      <c r="W365" s="172">
        <f>V365*K365</f>
        <v>0</v>
      </c>
      <c r="X365" s="172">
        <v>0</v>
      </c>
      <c r="Y365" s="172">
        <f>X365*K365</f>
        <v>0</v>
      </c>
      <c r="Z365" s="172">
        <v>0</v>
      </c>
      <c r="AA365" s="173">
        <f>Z365*K365</f>
        <v>0</v>
      </c>
      <c r="AR365" s="20" t="s">
        <v>321</v>
      </c>
      <c r="AT365" s="20" t="s">
        <v>236</v>
      </c>
      <c r="AU365" s="20" t="s">
        <v>120</v>
      </c>
      <c r="AY365" s="20" t="s">
        <v>235</v>
      </c>
      <c r="BE365" s="108">
        <f>IF(U365="základní",N365,0)</f>
        <v>0</v>
      </c>
      <c r="BF365" s="108">
        <f>IF(U365="snížená",N365,0)</f>
        <v>0</v>
      </c>
      <c r="BG365" s="108">
        <f>IF(U365="zákl. přenesená",N365,0)</f>
        <v>0</v>
      </c>
      <c r="BH365" s="108">
        <f>IF(U365="sníž. přenesená",N365,0)</f>
        <v>0</v>
      </c>
      <c r="BI365" s="108">
        <f>IF(U365="nulová",N365,0)</f>
        <v>0</v>
      </c>
      <c r="BJ365" s="20" t="s">
        <v>26</v>
      </c>
      <c r="BK365" s="108">
        <f>ROUND(L365*K365,2)</f>
        <v>0</v>
      </c>
      <c r="BL365" s="20" t="s">
        <v>321</v>
      </c>
      <c r="BM365" s="20" t="s">
        <v>602</v>
      </c>
    </row>
    <row r="366" spans="2:65" s="11" customFormat="1" ht="22.5" customHeight="1">
      <c r="B366" s="182"/>
      <c r="C366" s="183"/>
      <c r="D366" s="183"/>
      <c r="E366" s="184" t="s">
        <v>35</v>
      </c>
      <c r="F366" s="282" t="s">
        <v>125</v>
      </c>
      <c r="G366" s="283"/>
      <c r="H366" s="283"/>
      <c r="I366" s="283"/>
      <c r="J366" s="183"/>
      <c r="K366" s="185">
        <v>5.84</v>
      </c>
      <c r="L366" s="183"/>
      <c r="M366" s="183"/>
      <c r="N366" s="183"/>
      <c r="O366" s="183"/>
      <c r="P366" s="183"/>
      <c r="Q366" s="183"/>
      <c r="R366" s="186"/>
      <c r="T366" s="187"/>
      <c r="U366" s="183"/>
      <c r="V366" s="183"/>
      <c r="W366" s="183"/>
      <c r="X366" s="183"/>
      <c r="Y366" s="183"/>
      <c r="Z366" s="183"/>
      <c r="AA366" s="188"/>
      <c r="AT366" s="189" t="s">
        <v>243</v>
      </c>
      <c r="AU366" s="189" t="s">
        <v>120</v>
      </c>
      <c r="AV366" s="11" t="s">
        <v>120</v>
      </c>
      <c r="AW366" s="11" t="s">
        <v>42</v>
      </c>
      <c r="AX366" s="11" t="s">
        <v>26</v>
      </c>
      <c r="AY366" s="189" t="s">
        <v>235</v>
      </c>
    </row>
    <row r="367" spans="2:65" s="1" customFormat="1" ht="22.5" customHeight="1">
      <c r="B367" s="37"/>
      <c r="C367" s="167" t="s">
        <v>603</v>
      </c>
      <c r="D367" s="167" t="s">
        <v>236</v>
      </c>
      <c r="E367" s="168" t="s">
        <v>604</v>
      </c>
      <c r="F367" s="270" t="s">
        <v>605</v>
      </c>
      <c r="G367" s="270"/>
      <c r="H367" s="270"/>
      <c r="I367" s="270"/>
      <c r="J367" s="169" t="s">
        <v>337</v>
      </c>
      <c r="K367" s="170">
        <v>13.49</v>
      </c>
      <c r="L367" s="271">
        <v>0</v>
      </c>
      <c r="M367" s="272"/>
      <c r="N367" s="273">
        <f>ROUND(L367*K367,2)</f>
        <v>0</v>
      </c>
      <c r="O367" s="273"/>
      <c r="P367" s="273"/>
      <c r="Q367" s="273"/>
      <c r="R367" s="39"/>
      <c r="T367" s="171" t="s">
        <v>35</v>
      </c>
      <c r="U367" s="46" t="s">
        <v>51</v>
      </c>
      <c r="V367" s="38"/>
      <c r="W367" s="172">
        <f>V367*K367</f>
        <v>0</v>
      </c>
      <c r="X367" s="172">
        <v>1E-4</v>
      </c>
      <c r="Y367" s="172">
        <f>X367*K367</f>
        <v>1.3490000000000002E-3</v>
      </c>
      <c r="Z367" s="172">
        <v>0</v>
      </c>
      <c r="AA367" s="173">
        <f>Z367*K367</f>
        <v>0</v>
      </c>
      <c r="AR367" s="20" t="s">
        <v>321</v>
      </c>
      <c r="AT367" s="20" t="s">
        <v>236</v>
      </c>
      <c r="AU367" s="20" t="s">
        <v>120</v>
      </c>
      <c r="AY367" s="20" t="s">
        <v>235</v>
      </c>
      <c r="BE367" s="108">
        <f>IF(U367="základní",N367,0)</f>
        <v>0</v>
      </c>
      <c r="BF367" s="108">
        <f>IF(U367="snížená",N367,0)</f>
        <v>0</v>
      </c>
      <c r="BG367" s="108">
        <f>IF(U367="zákl. přenesená",N367,0)</f>
        <v>0</v>
      </c>
      <c r="BH367" s="108">
        <f>IF(U367="sníž. přenesená",N367,0)</f>
        <v>0</v>
      </c>
      <c r="BI367" s="108">
        <f>IF(U367="nulová",N367,0)</f>
        <v>0</v>
      </c>
      <c r="BJ367" s="20" t="s">
        <v>26</v>
      </c>
      <c r="BK367" s="108">
        <f>ROUND(L367*K367,2)</f>
        <v>0</v>
      </c>
      <c r="BL367" s="20" t="s">
        <v>321</v>
      </c>
      <c r="BM367" s="20" t="s">
        <v>606</v>
      </c>
    </row>
    <row r="368" spans="2:65" s="10" customFormat="1" ht="22.5" customHeight="1">
      <c r="B368" s="174"/>
      <c r="C368" s="175"/>
      <c r="D368" s="175"/>
      <c r="E368" s="176" t="s">
        <v>35</v>
      </c>
      <c r="F368" s="274" t="s">
        <v>242</v>
      </c>
      <c r="G368" s="275"/>
      <c r="H368" s="275"/>
      <c r="I368" s="275"/>
      <c r="J368" s="175"/>
      <c r="K368" s="177" t="s">
        <v>35</v>
      </c>
      <c r="L368" s="175"/>
      <c r="M368" s="175"/>
      <c r="N368" s="175"/>
      <c r="O368" s="175"/>
      <c r="P368" s="175"/>
      <c r="Q368" s="175"/>
      <c r="R368" s="178"/>
      <c r="T368" s="179"/>
      <c r="U368" s="175"/>
      <c r="V368" s="175"/>
      <c r="W368" s="175"/>
      <c r="X368" s="175"/>
      <c r="Y368" s="175"/>
      <c r="Z368" s="175"/>
      <c r="AA368" s="180"/>
      <c r="AT368" s="181" t="s">
        <v>243</v>
      </c>
      <c r="AU368" s="181" t="s">
        <v>120</v>
      </c>
      <c r="AV368" s="10" t="s">
        <v>26</v>
      </c>
      <c r="AW368" s="10" t="s">
        <v>42</v>
      </c>
      <c r="AX368" s="10" t="s">
        <v>86</v>
      </c>
      <c r="AY368" s="181" t="s">
        <v>235</v>
      </c>
    </row>
    <row r="369" spans="2:65" s="10" customFormat="1" ht="22.5" customHeight="1">
      <c r="B369" s="174"/>
      <c r="C369" s="175"/>
      <c r="D369" s="175"/>
      <c r="E369" s="176" t="s">
        <v>35</v>
      </c>
      <c r="F369" s="280" t="s">
        <v>400</v>
      </c>
      <c r="G369" s="281"/>
      <c r="H369" s="281"/>
      <c r="I369" s="281"/>
      <c r="J369" s="175"/>
      <c r="K369" s="177" t="s">
        <v>35</v>
      </c>
      <c r="L369" s="175"/>
      <c r="M369" s="175"/>
      <c r="N369" s="175"/>
      <c r="O369" s="175"/>
      <c r="P369" s="175"/>
      <c r="Q369" s="175"/>
      <c r="R369" s="178"/>
      <c r="T369" s="179"/>
      <c r="U369" s="175"/>
      <c r="V369" s="175"/>
      <c r="W369" s="175"/>
      <c r="X369" s="175"/>
      <c r="Y369" s="175"/>
      <c r="Z369" s="175"/>
      <c r="AA369" s="180"/>
      <c r="AT369" s="181" t="s">
        <v>243</v>
      </c>
      <c r="AU369" s="181" t="s">
        <v>120</v>
      </c>
      <c r="AV369" s="10" t="s">
        <v>26</v>
      </c>
      <c r="AW369" s="10" t="s">
        <v>42</v>
      </c>
      <c r="AX369" s="10" t="s">
        <v>86</v>
      </c>
      <c r="AY369" s="181" t="s">
        <v>235</v>
      </c>
    </row>
    <row r="370" spans="2:65" s="11" customFormat="1" ht="22.5" customHeight="1">
      <c r="B370" s="182"/>
      <c r="C370" s="183"/>
      <c r="D370" s="183"/>
      <c r="E370" s="184" t="s">
        <v>131</v>
      </c>
      <c r="F370" s="276" t="s">
        <v>607</v>
      </c>
      <c r="G370" s="277"/>
      <c r="H370" s="277"/>
      <c r="I370" s="277"/>
      <c r="J370" s="183"/>
      <c r="K370" s="185">
        <v>13.49</v>
      </c>
      <c r="L370" s="183"/>
      <c r="M370" s="183"/>
      <c r="N370" s="183"/>
      <c r="O370" s="183"/>
      <c r="P370" s="183"/>
      <c r="Q370" s="183"/>
      <c r="R370" s="186"/>
      <c r="T370" s="187"/>
      <c r="U370" s="183"/>
      <c r="V370" s="183"/>
      <c r="W370" s="183"/>
      <c r="X370" s="183"/>
      <c r="Y370" s="183"/>
      <c r="Z370" s="183"/>
      <c r="AA370" s="188"/>
      <c r="AT370" s="189" t="s">
        <v>243</v>
      </c>
      <c r="AU370" s="189" t="s">
        <v>120</v>
      </c>
      <c r="AV370" s="11" t="s">
        <v>120</v>
      </c>
      <c r="AW370" s="11" t="s">
        <v>42</v>
      </c>
      <c r="AX370" s="11" t="s">
        <v>26</v>
      </c>
      <c r="AY370" s="189" t="s">
        <v>235</v>
      </c>
    </row>
    <row r="371" spans="2:65" s="1" customFormat="1" ht="31.5" customHeight="1">
      <c r="B371" s="37"/>
      <c r="C371" s="167" t="s">
        <v>608</v>
      </c>
      <c r="D371" s="167" t="s">
        <v>236</v>
      </c>
      <c r="E371" s="168" t="s">
        <v>609</v>
      </c>
      <c r="F371" s="270" t="s">
        <v>610</v>
      </c>
      <c r="G371" s="270"/>
      <c r="H371" s="270"/>
      <c r="I371" s="270"/>
      <c r="J371" s="169" t="s">
        <v>337</v>
      </c>
      <c r="K371" s="170">
        <v>13.49</v>
      </c>
      <c r="L371" s="271">
        <v>0</v>
      </c>
      <c r="M371" s="272"/>
      <c r="N371" s="273">
        <f>ROUND(L371*K371,2)</f>
        <v>0</v>
      </c>
      <c r="O371" s="273"/>
      <c r="P371" s="273"/>
      <c r="Q371" s="273"/>
      <c r="R371" s="39"/>
      <c r="T371" s="171" t="s">
        <v>35</v>
      </c>
      <c r="U371" s="46" t="s">
        <v>51</v>
      </c>
      <c r="V371" s="38"/>
      <c r="W371" s="172">
        <f>V371*K371</f>
        <v>0</v>
      </c>
      <c r="X371" s="172">
        <v>1E-4</v>
      </c>
      <c r="Y371" s="172">
        <f>X371*K371</f>
        <v>1.3490000000000002E-3</v>
      </c>
      <c r="Z371" s="172">
        <v>0</v>
      </c>
      <c r="AA371" s="173">
        <f>Z371*K371</f>
        <v>0</v>
      </c>
      <c r="AR371" s="20" t="s">
        <v>321</v>
      </c>
      <c r="AT371" s="20" t="s">
        <v>236</v>
      </c>
      <c r="AU371" s="20" t="s">
        <v>120</v>
      </c>
      <c r="AY371" s="20" t="s">
        <v>235</v>
      </c>
      <c r="BE371" s="108">
        <f>IF(U371="základní",N371,0)</f>
        <v>0</v>
      </c>
      <c r="BF371" s="108">
        <f>IF(U371="snížená",N371,0)</f>
        <v>0</v>
      </c>
      <c r="BG371" s="108">
        <f>IF(U371="zákl. přenesená",N371,0)</f>
        <v>0</v>
      </c>
      <c r="BH371" s="108">
        <f>IF(U371="sníž. přenesená",N371,0)</f>
        <v>0</v>
      </c>
      <c r="BI371" s="108">
        <f>IF(U371="nulová",N371,0)</f>
        <v>0</v>
      </c>
      <c r="BJ371" s="20" t="s">
        <v>26</v>
      </c>
      <c r="BK371" s="108">
        <f>ROUND(L371*K371,2)</f>
        <v>0</v>
      </c>
      <c r="BL371" s="20" t="s">
        <v>321</v>
      </c>
      <c r="BM371" s="20" t="s">
        <v>611</v>
      </c>
    </row>
    <row r="372" spans="2:65" s="11" customFormat="1" ht="22.5" customHeight="1">
      <c r="B372" s="182"/>
      <c r="C372" s="183"/>
      <c r="D372" s="183"/>
      <c r="E372" s="184" t="s">
        <v>35</v>
      </c>
      <c r="F372" s="282" t="s">
        <v>131</v>
      </c>
      <c r="G372" s="283"/>
      <c r="H372" s="283"/>
      <c r="I372" s="283"/>
      <c r="J372" s="183"/>
      <c r="K372" s="185">
        <v>13.49</v>
      </c>
      <c r="L372" s="183"/>
      <c r="M372" s="183"/>
      <c r="N372" s="183"/>
      <c r="O372" s="183"/>
      <c r="P372" s="183"/>
      <c r="Q372" s="183"/>
      <c r="R372" s="186"/>
      <c r="T372" s="187"/>
      <c r="U372" s="183"/>
      <c r="V372" s="183"/>
      <c r="W372" s="183"/>
      <c r="X372" s="183"/>
      <c r="Y372" s="183"/>
      <c r="Z372" s="183"/>
      <c r="AA372" s="188"/>
      <c r="AT372" s="189" t="s">
        <v>243</v>
      </c>
      <c r="AU372" s="189" t="s">
        <v>120</v>
      </c>
      <c r="AV372" s="11" t="s">
        <v>120</v>
      </c>
      <c r="AW372" s="11" t="s">
        <v>42</v>
      </c>
      <c r="AX372" s="11" t="s">
        <v>26</v>
      </c>
      <c r="AY372" s="189" t="s">
        <v>235</v>
      </c>
    </row>
    <row r="373" spans="2:65" s="1" customFormat="1" ht="31.5" customHeight="1">
      <c r="B373" s="37"/>
      <c r="C373" s="167" t="s">
        <v>612</v>
      </c>
      <c r="D373" s="167" t="s">
        <v>236</v>
      </c>
      <c r="E373" s="168" t="s">
        <v>613</v>
      </c>
      <c r="F373" s="270" t="s">
        <v>614</v>
      </c>
      <c r="G373" s="270"/>
      <c r="H373" s="270"/>
      <c r="I373" s="270"/>
      <c r="J373" s="169" t="s">
        <v>337</v>
      </c>
      <c r="K373" s="170">
        <v>13.49</v>
      </c>
      <c r="L373" s="271">
        <v>0</v>
      </c>
      <c r="M373" s="272"/>
      <c r="N373" s="273">
        <f>ROUND(L373*K373,2)</f>
        <v>0</v>
      </c>
      <c r="O373" s="273"/>
      <c r="P373" s="273"/>
      <c r="Q373" s="273"/>
      <c r="R373" s="39"/>
      <c r="T373" s="171" t="s">
        <v>35</v>
      </c>
      <c r="U373" s="46" t="s">
        <v>51</v>
      </c>
      <c r="V373" s="38"/>
      <c r="W373" s="172">
        <f>V373*K373</f>
        <v>0</v>
      </c>
      <c r="X373" s="172">
        <v>1E-4</v>
      </c>
      <c r="Y373" s="172">
        <f>X373*K373</f>
        <v>1.3490000000000002E-3</v>
      </c>
      <c r="Z373" s="172">
        <v>0</v>
      </c>
      <c r="AA373" s="173">
        <f>Z373*K373</f>
        <v>0</v>
      </c>
      <c r="AR373" s="20" t="s">
        <v>321</v>
      </c>
      <c r="AT373" s="20" t="s">
        <v>236</v>
      </c>
      <c r="AU373" s="20" t="s">
        <v>120</v>
      </c>
      <c r="AY373" s="20" t="s">
        <v>235</v>
      </c>
      <c r="BE373" s="108">
        <f>IF(U373="základní",N373,0)</f>
        <v>0</v>
      </c>
      <c r="BF373" s="108">
        <f>IF(U373="snížená",N373,0)</f>
        <v>0</v>
      </c>
      <c r="BG373" s="108">
        <f>IF(U373="zákl. přenesená",N373,0)</f>
        <v>0</v>
      </c>
      <c r="BH373" s="108">
        <f>IF(U373="sníž. přenesená",N373,0)</f>
        <v>0</v>
      </c>
      <c r="BI373" s="108">
        <f>IF(U373="nulová",N373,0)</f>
        <v>0</v>
      </c>
      <c r="BJ373" s="20" t="s">
        <v>26</v>
      </c>
      <c r="BK373" s="108">
        <f>ROUND(L373*K373,2)</f>
        <v>0</v>
      </c>
      <c r="BL373" s="20" t="s">
        <v>321</v>
      </c>
      <c r="BM373" s="20" t="s">
        <v>615</v>
      </c>
    </row>
    <row r="374" spans="2:65" s="11" customFormat="1" ht="22.5" customHeight="1">
      <c r="B374" s="182"/>
      <c r="C374" s="183"/>
      <c r="D374" s="183"/>
      <c r="E374" s="184" t="s">
        <v>35</v>
      </c>
      <c r="F374" s="282" t="s">
        <v>131</v>
      </c>
      <c r="G374" s="283"/>
      <c r="H374" s="283"/>
      <c r="I374" s="283"/>
      <c r="J374" s="183"/>
      <c r="K374" s="185">
        <v>13.49</v>
      </c>
      <c r="L374" s="183"/>
      <c r="M374" s="183"/>
      <c r="N374" s="183"/>
      <c r="O374" s="183"/>
      <c r="P374" s="183"/>
      <c r="Q374" s="183"/>
      <c r="R374" s="186"/>
      <c r="T374" s="187"/>
      <c r="U374" s="183"/>
      <c r="V374" s="183"/>
      <c r="W374" s="183"/>
      <c r="X374" s="183"/>
      <c r="Y374" s="183"/>
      <c r="Z374" s="183"/>
      <c r="AA374" s="188"/>
      <c r="AT374" s="189" t="s">
        <v>243</v>
      </c>
      <c r="AU374" s="189" t="s">
        <v>120</v>
      </c>
      <c r="AV374" s="11" t="s">
        <v>120</v>
      </c>
      <c r="AW374" s="11" t="s">
        <v>42</v>
      </c>
      <c r="AX374" s="11" t="s">
        <v>26</v>
      </c>
      <c r="AY374" s="189" t="s">
        <v>235</v>
      </c>
    </row>
    <row r="375" spans="2:65" s="1" customFormat="1" ht="22.5" customHeight="1">
      <c r="B375" s="37"/>
      <c r="C375" s="167" t="s">
        <v>616</v>
      </c>
      <c r="D375" s="167" t="s">
        <v>236</v>
      </c>
      <c r="E375" s="168" t="s">
        <v>617</v>
      </c>
      <c r="F375" s="270" t="s">
        <v>618</v>
      </c>
      <c r="G375" s="270"/>
      <c r="H375" s="270"/>
      <c r="I375" s="270"/>
      <c r="J375" s="169" t="s">
        <v>259</v>
      </c>
      <c r="K375" s="170">
        <v>8.33</v>
      </c>
      <c r="L375" s="271">
        <v>0</v>
      </c>
      <c r="M375" s="272"/>
      <c r="N375" s="273">
        <f>ROUND(L375*K375,2)</f>
        <v>0</v>
      </c>
      <c r="O375" s="273"/>
      <c r="P375" s="273"/>
      <c r="Q375" s="273"/>
      <c r="R375" s="39"/>
      <c r="T375" s="171" t="s">
        <v>35</v>
      </c>
      <c r="U375" s="46" t="s">
        <v>51</v>
      </c>
      <c r="V375" s="38"/>
      <c r="W375" s="172">
        <f>V375*K375</f>
        <v>0</v>
      </c>
      <c r="X375" s="172">
        <v>0</v>
      </c>
      <c r="Y375" s="172">
        <f>X375*K375</f>
        <v>0</v>
      </c>
      <c r="Z375" s="172">
        <v>0</v>
      </c>
      <c r="AA375" s="173">
        <f>Z375*K375</f>
        <v>0</v>
      </c>
      <c r="AR375" s="20" t="s">
        <v>321</v>
      </c>
      <c r="AT375" s="20" t="s">
        <v>236</v>
      </c>
      <c r="AU375" s="20" t="s">
        <v>120</v>
      </c>
      <c r="AY375" s="20" t="s">
        <v>235</v>
      </c>
      <c r="BE375" s="108">
        <f>IF(U375="základní",N375,0)</f>
        <v>0</v>
      </c>
      <c r="BF375" s="108">
        <f>IF(U375="snížená",N375,0)</f>
        <v>0</v>
      </c>
      <c r="BG375" s="108">
        <f>IF(U375="zákl. přenesená",N375,0)</f>
        <v>0</v>
      </c>
      <c r="BH375" s="108">
        <f>IF(U375="sníž. přenesená",N375,0)</f>
        <v>0</v>
      </c>
      <c r="BI375" s="108">
        <f>IF(U375="nulová",N375,0)</f>
        <v>0</v>
      </c>
      <c r="BJ375" s="20" t="s">
        <v>26</v>
      </c>
      <c r="BK375" s="108">
        <f>ROUND(L375*K375,2)</f>
        <v>0</v>
      </c>
      <c r="BL375" s="20" t="s">
        <v>321</v>
      </c>
      <c r="BM375" s="20" t="s">
        <v>619</v>
      </c>
    </row>
    <row r="376" spans="2:65" s="11" customFormat="1" ht="22.5" customHeight="1">
      <c r="B376" s="182"/>
      <c r="C376" s="183"/>
      <c r="D376" s="183"/>
      <c r="E376" s="184" t="s">
        <v>35</v>
      </c>
      <c r="F376" s="282" t="s">
        <v>563</v>
      </c>
      <c r="G376" s="283"/>
      <c r="H376" s="283"/>
      <c r="I376" s="283"/>
      <c r="J376" s="183"/>
      <c r="K376" s="185">
        <v>6.8339999999999996</v>
      </c>
      <c r="L376" s="183"/>
      <c r="M376" s="183"/>
      <c r="N376" s="183"/>
      <c r="O376" s="183"/>
      <c r="P376" s="183"/>
      <c r="Q376" s="183"/>
      <c r="R376" s="186"/>
      <c r="T376" s="187"/>
      <c r="U376" s="183"/>
      <c r="V376" s="183"/>
      <c r="W376" s="183"/>
      <c r="X376" s="183"/>
      <c r="Y376" s="183"/>
      <c r="Z376" s="183"/>
      <c r="AA376" s="188"/>
      <c r="AT376" s="189" t="s">
        <v>243</v>
      </c>
      <c r="AU376" s="189" t="s">
        <v>120</v>
      </c>
      <c r="AV376" s="11" t="s">
        <v>120</v>
      </c>
      <c r="AW376" s="11" t="s">
        <v>42</v>
      </c>
      <c r="AX376" s="11" t="s">
        <v>86</v>
      </c>
      <c r="AY376" s="189" t="s">
        <v>235</v>
      </c>
    </row>
    <row r="377" spans="2:65" s="11" customFormat="1" ht="22.5" customHeight="1">
      <c r="B377" s="182"/>
      <c r="C377" s="183"/>
      <c r="D377" s="183"/>
      <c r="E377" s="184" t="s">
        <v>35</v>
      </c>
      <c r="F377" s="276" t="s">
        <v>620</v>
      </c>
      <c r="G377" s="277"/>
      <c r="H377" s="277"/>
      <c r="I377" s="277"/>
      <c r="J377" s="183"/>
      <c r="K377" s="185">
        <v>1.496</v>
      </c>
      <c r="L377" s="183"/>
      <c r="M377" s="183"/>
      <c r="N377" s="183"/>
      <c r="O377" s="183"/>
      <c r="P377" s="183"/>
      <c r="Q377" s="183"/>
      <c r="R377" s="186"/>
      <c r="T377" s="187"/>
      <c r="U377" s="183"/>
      <c r="V377" s="183"/>
      <c r="W377" s="183"/>
      <c r="X377" s="183"/>
      <c r="Y377" s="183"/>
      <c r="Z377" s="183"/>
      <c r="AA377" s="188"/>
      <c r="AT377" s="189" t="s">
        <v>243</v>
      </c>
      <c r="AU377" s="189" t="s">
        <v>120</v>
      </c>
      <c r="AV377" s="11" t="s">
        <v>120</v>
      </c>
      <c r="AW377" s="11" t="s">
        <v>42</v>
      </c>
      <c r="AX377" s="11" t="s">
        <v>86</v>
      </c>
      <c r="AY377" s="189" t="s">
        <v>235</v>
      </c>
    </row>
    <row r="378" spans="2:65" s="12" customFormat="1" ht="22.5" customHeight="1">
      <c r="B378" s="190"/>
      <c r="C378" s="191"/>
      <c r="D378" s="191"/>
      <c r="E378" s="192" t="s">
        <v>181</v>
      </c>
      <c r="F378" s="278" t="s">
        <v>246</v>
      </c>
      <c r="G378" s="279"/>
      <c r="H378" s="279"/>
      <c r="I378" s="279"/>
      <c r="J378" s="191"/>
      <c r="K378" s="193">
        <v>8.33</v>
      </c>
      <c r="L378" s="191"/>
      <c r="M378" s="191"/>
      <c r="N378" s="191"/>
      <c r="O378" s="191"/>
      <c r="P378" s="191"/>
      <c r="Q378" s="191"/>
      <c r="R378" s="194"/>
      <c r="T378" s="195"/>
      <c r="U378" s="191"/>
      <c r="V378" s="191"/>
      <c r="W378" s="191"/>
      <c r="X378" s="191"/>
      <c r="Y378" s="191"/>
      <c r="Z378" s="191"/>
      <c r="AA378" s="196"/>
      <c r="AT378" s="197" t="s">
        <v>243</v>
      </c>
      <c r="AU378" s="197" t="s">
        <v>120</v>
      </c>
      <c r="AV378" s="12" t="s">
        <v>240</v>
      </c>
      <c r="AW378" s="12" t="s">
        <v>42</v>
      </c>
      <c r="AX378" s="12" t="s">
        <v>26</v>
      </c>
      <c r="AY378" s="197" t="s">
        <v>235</v>
      </c>
    </row>
    <row r="379" spans="2:65" s="1" customFormat="1" ht="31.5" customHeight="1">
      <c r="B379" s="37"/>
      <c r="C379" s="167" t="s">
        <v>621</v>
      </c>
      <c r="D379" s="167" t="s">
        <v>236</v>
      </c>
      <c r="E379" s="168" t="s">
        <v>622</v>
      </c>
      <c r="F379" s="270" t="s">
        <v>623</v>
      </c>
      <c r="G379" s="270"/>
      <c r="H379" s="270"/>
      <c r="I379" s="270"/>
      <c r="J379" s="169" t="s">
        <v>259</v>
      </c>
      <c r="K379" s="170">
        <v>8.33</v>
      </c>
      <c r="L379" s="271">
        <v>0</v>
      </c>
      <c r="M379" s="272"/>
      <c r="N379" s="273">
        <f>ROUND(L379*K379,2)</f>
        <v>0</v>
      </c>
      <c r="O379" s="273"/>
      <c r="P379" s="273"/>
      <c r="Q379" s="273"/>
      <c r="R379" s="39"/>
      <c r="T379" s="171" t="s">
        <v>35</v>
      </c>
      <c r="U379" s="46" t="s">
        <v>51</v>
      </c>
      <c r="V379" s="38"/>
      <c r="W379" s="172">
        <f>V379*K379</f>
        <v>0</v>
      </c>
      <c r="X379" s="172">
        <v>4.8900000000000002E-3</v>
      </c>
      <c r="Y379" s="172">
        <f>X379*K379</f>
        <v>4.0733700000000005E-2</v>
      </c>
      <c r="Z379" s="172">
        <v>0</v>
      </c>
      <c r="AA379" s="173">
        <f>Z379*K379</f>
        <v>0</v>
      </c>
      <c r="AR379" s="20" t="s">
        <v>240</v>
      </c>
      <c r="AT379" s="20" t="s">
        <v>236</v>
      </c>
      <c r="AU379" s="20" t="s">
        <v>120</v>
      </c>
      <c r="AY379" s="20" t="s">
        <v>235</v>
      </c>
      <c r="BE379" s="108">
        <f>IF(U379="základní",N379,0)</f>
        <v>0</v>
      </c>
      <c r="BF379" s="108">
        <f>IF(U379="snížená",N379,0)</f>
        <v>0</v>
      </c>
      <c r="BG379" s="108">
        <f>IF(U379="zákl. přenesená",N379,0)</f>
        <v>0</v>
      </c>
      <c r="BH379" s="108">
        <f>IF(U379="sníž. přenesená",N379,0)</f>
        <v>0</v>
      </c>
      <c r="BI379" s="108">
        <f>IF(U379="nulová",N379,0)</f>
        <v>0</v>
      </c>
      <c r="BJ379" s="20" t="s">
        <v>26</v>
      </c>
      <c r="BK379" s="108">
        <f>ROUND(L379*K379,2)</f>
        <v>0</v>
      </c>
      <c r="BL379" s="20" t="s">
        <v>240</v>
      </c>
      <c r="BM379" s="20" t="s">
        <v>624</v>
      </c>
    </row>
    <row r="380" spans="2:65" s="11" customFormat="1" ht="22.5" customHeight="1">
      <c r="B380" s="182"/>
      <c r="C380" s="183"/>
      <c r="D380" s="183"/>
      <c r="E380" s="184" t="s">
        <v>35</v>
      </c>
      <c r="F380" s="282" t="s">
        <v>181</v>
      </c>
      <c r="G380" s="283"/>
      <c r="H380" s="283"/>
      <c r="I380" s="283"/>
      <c r="J380" s="183"/>
      <c r="K380" s="185">
        <v>8.33</v>
      </c>
      <c r="L380" s="183"/>
      <c r="M380" s="183"/>
      <c r="N380" s="183"/>
      <c r="O380" s="183"/>
      <c r="P380" s="183"/>
      <c r="Q380" s="183"/>
      <c r="R380" s="186"/>
      <c r="T380" s="187"/>
      <c r="U380" s="183"/>
      <c r="V380" s="183"/>
      <c r="W380" s="183"/>
      <c r="X380" s="183"/>
      <c r="Y380" s="183"/>
      <c r="Z380" s="183"/>
      <c r="AA380" s="188"/>
      <c r="AT380" s="189" t="s">
        <v>243</v>
      </c>
      <c r="AU380" s="189" t="s">
        <v>120</v>
      </c>
      <c r="AV380" s="11" t="s">
        <v>120</v>
      </c>
      <c r="AW380" s="11" t="s">
        <v>42</v>
      </c>
      <c r="AX380" s="11" t="s">
        <v>26</v>
      </c>
      <c r="AY380" s="189" t="s">
        <v>235</v>
      </c>
    </row>
    <row r="381" spans="2:65" s="1" customFormat="1" ht="31.5" customHeight="1">
      <c r="B381" s="37"/>
      <c r="C381" s="167" t="s">
        <v>625</v>
      </c>
      <c r="D381" s="167" t="s">
        <v>236</v>
      </c>
      <c r="E381" s="168" t="s">
        <v>626</v>
      </c>
      <c r="F381" s="270" t="s">
        <v>627</v>
      </c>
      <c r="G381" s="270"/>
      <c r="H381" s="270"/>
      <c r="I381" s="270"/>
      <c r="J381" s="169" t="s">
        <v>259</v>
      </c>
      <c r="K381" s="170">
        <v>5.84</v>
      </c>
      <c r="L381" s="271">
        <v>0</v>
      </c>
      <c r="M381" s="272"/>
      <c r="N381" s="273">
        <f>ROUND(L381*K381,2)</f>
        <v>0</v>
      </c>
      <c r="O381" s="273"/>
      <c r="P381" s="273"/>
      <c r="Q381" s="273"/>
      <c r="R381" s="39"/>
      <c r="T381" s="171" t="s">
        <v>35</v>
      </c>
      <c r="U381" s="46" t="s">
        <v>51</v>
      </c>
      <c r="V381" s="38"/>
      <c r="W381" s="172">
        <f>V381*K381</f>
        <v>0</v>
      </c>
      <c r="X381" s="172">
        <v>4.8900000000000002E-3</v>
      </c>
      <c r="Y381" s="172">
        <f>X381*K381</f>
        <v>2.8557600000000002E-2</v>
      </c>
      <c r="Z381" s="172">
        <v>0</v>
      </c>
      <c r="AA381" s="173">
        <f>Z381*K381</f>
        <v>0</v>
      </c>
      <c r="AR381" s="20" t="s">
        <v>240</v>
      </c>
      <c r="AT381" s="20" t="s">
        <v>236</v>
      </c>
      <c r="AU381" s="20" t="s">
        <v>120</v>
      </c>
      <c r="AY381" s="20" t="s">
        <v>235</v>
      </c>
      <c r="BE381" s="108">
        <f>IF(U381="základní",N381,0)</f>
        <v>0</v>
      </c>
      <c r="BF381" s="108">
        <f>IF(U381="snížená",N381,0)</f>
        <v>0</v>
      </c>
      <c r="BG381" s="108">
        <f>IF(U381="zákl. přenesená",N381,0)</f>
        <v>0</v>
      </c>
      <c r="BH381" s="108">
        <f>IF(U381="sníž. přenesená",N381,0)</f>
        <v>0</v>
      </c>
      <c r="BI381" s="108">
        <f>IF(U381="nulová",N381,0)</f>
        <v>0</v>
      </c>
      <c r="BJ381" s="20" t="s">
        <v>26</v>
      </c>
      <c r="BK381" s="108">
        <f>ROUND(L381*K381,2)</f>
        <v>0</v>
      </c>
      <c r="BL381" s="20" t="s">
        <v>240</v>
      </c>
      <c r="BM381" s="20" t="s">
        <v>628</v>
      </c>
    </row>
    <row r="382" spans="2:65" s="10" customFormat="1" ht="22.5" customHeight="1">
      <c r="B382" s="174"/>
      <c r="C382" s="175"/>
      <c r="D382" s="175"/>
      <c r="E382" s="176" t="s">
        <v>35</v>
      </c>
      <c r="F382" s="274" t="s">
        <v>242</v>
      </c>
      <c r="G382" s="275"/>
      <c r="H382" s="275"/>
      <c r="I382" s="275"/>
      <c r="J382" s="175"/>
      <c r="K382" s="177" t="s">
        <v>35</v>
      </c>
      <c r="L382" s="175"/>
      <c r="M382" s="175"/>
      <c r="N382" s="175"/>
      <c r="O382" s="175"/>
      <c r="P382" s="175"/>
      <c r="Q382" s="175"/>
      <c r="R382" s="178"/>
      <c r="T382" s="179"/>
      <c r="U382" s="175"/>
      <c r="V382" s="175"/>
      <c r="W382" s="175"/>
      <c r="X382" s="175"/>
      <c r="Y382" s="175"/>
      <c r="Z382" s="175"/>
      <c r="AA382" s="180"/>
      <c r="AT382" s="181" t="s">
        <v>243</v>
      </c>
      <c r="AU382" s="181" t="s">
        <v>120</v>
      </c>
      <c r="AV382" s="10" t="s">
        <v>26</v>
      </c>
      <c r="AW382" s="10" t="s">
        <v>42</v>
      </c>
      <c r="AX382" s="10" t="s">
        <v>86</v>
      </c>
      <c r="AY382" s="181" t="s">
        <v>235</v>
      </c>
    </row>
    <row r="383" spans="2:65" s="10" customFormat="1" ht="22.5" customHeight="1">
      <c r="B383" s="174"/>
      <c r="C383" s="175"/>
      <c r="D383" s="175"/>
      <c r="E383" s="176" t="s">
        <v>35</v>
      </c>
      <c r="F383" s="280" t="s">
        <v>400</v>
      </c>
      <c r="G383" s="281"/>
      <c r="H383" s="281"/>
      <c r="I383" s="281"/>
      <c r="J383" s="175"/>
      <c r="K383" s="177" t="s">
        <v>35</v>
      </c>
      <c r="L383" s="175"/>
      <c r="M383" s="175"/>
      <c r="N383" s="175"/>
      <c r="O383" s="175"/>
      <c r="P383" s="175"/>
      <c r="Q383" s="175"/>
      <c r="R383" s="178"/>
      <c r="T383" s="179"/>
      <c r="U383" s="175"/>
      <c r="V383" s="175"/>
      <c r="W383" s="175"/>
      <c r="X383" s="175"/>
      <c r="Y383" s="175"/>
      <c r="Z383" s="175"/>
      <c r="AA383" s="180"/>
      <c r="AT383" s="181" t="s">
        <v>243</v>
      </c>
      <c r="AU383" s="181" t="s">
        <v>120</v>
      </c>
      <c r="AV383" s="10" t="s">
        <v>26</v>
      </c>
      <c r="AW383" s="10" t="s">
        <v>42</v>
      </c>
      <c r="AX383" s="10" t="s">
        <v>86</v>
      </c>
      <c r="AY383" s="181" t="s">
        <v>235</v>
      </c>
    </row>
    <row r="384" spans="2:65" s="11" customFormat="1" ht="22.5" customHeight="1">
      <c r="B384" s="182"/>
      <c r="C384" s="183"/>
      <c r="D384" s="183"/>
      <c r="E384" s="184" t="s">
        <v>168</v>
      </c>
      <c r="F384" s="276" t="s">
        <v>588</v>
      </c>
      <c r="G384" s="277"/>
      <c r="H384" s="277"/>
      <c r="I384" s="277"/>
      <c r="J384" s="183"/>
      <c r="K384" s="185">
        <v>5.84</v>
      </c>
      <c r="L384" s="183"/>
      <c r="M384" s="183"/>
      <c r="N384" s="183"/>
      <c r="O384" s="183"/>
      <c r="P384" s="183"/>
      <c r="Q384" s="183"/>
      <c r="R384" s="186"/>
      <c r="T384" s="187"/>
      <c r="U384" s="183"/>
      <c r="V384" s="183"/>
      <c r="W384" s="183"/>
      <c r="X384" s="183"/>
      <c r="Y384" s="183"/>
      <c r="Z384" s="183"/>
      <c r="AA384" s="188"/>
      <c r="AT384" s="189" t="s">
        <v>243</v>
      </c>
      <c r="AU384" s="189" t="s">
        <v>120</v>
      </c>
      <c r="AV384" s="11" t="s">
        <v>120</v>
      </c>
      <c r="AW384" s="11" t="s">
        <v>42</v>
      </c>
      <c r="AX384" s="11" t="s">
        <v>26</v>
      </c>
      <c r="AY384" s="189" t="s">
        <v>235</v>
      </c>
    </row>
    <row r="385" spans="2:65" s="1" customFormat="1" ht="31.5" customHeight="1">
      <c r="B385" s="37"/>
      <c r="C385" s="167" t="s">
        <v>629</v>
      </c>
      <c r="D385" s="167" t="s">
        <v>236</v>
      </c>
      <c r="E385" s="168" t="s">
        <v>630</v>
      </c>
      <c r="F385" s="270" t="s">
        <v>631</v>
      </c>
      <c r="G385" s="270"/>
      <c r="H385" s="270"/>
      <c r="I385" s="270"/>
      <c r="J385" s="169" t="s">
        <v>254</v>
      </c>
      <c r="K385" s="170">
        <v>0.30099999999999999</v>
      </c>
      <c r="L385" s="271">
        <v>0</v>
      </c>
      <c r="M385" s="272"/>
      <c r="N385" s="273">
        <f>ROUND(L385*K385,2)</f>
        <v>0</v>
      </c>
      <c r="O385" s="273"/>
      <c r="P385" s="273"/>
      <c r="Q385" s="273"/>
      <c r="R385" s="39"/>
      <c r="T385" s="171" t="s">
        <v>35</v>
      </c>
      <c r="U385" s="46" t="s">
        <v>51</v>
      </c>
      <c r="V385" s="38"/>
      <c r="W385" s="172">
        <f>V385*K385</f>
        <v>0</v>
      </c>
      <c r="X385" s="172">
        <v>0</v>
      </c>
      <c r="Y385" s="172">
        <f>X385*K385</f>
        <v>0</v>
      </c>
      <c r="Z385" s="172">
        <v>0</v>
      </c>
      <c r="AA385" s="173">
        <f>Z385*K385</f>
        <v>0</v>
      </c>
      <c r="AR385" s="20" t="s">
        <v>240</v>
      </c>
      <c r="AT385" s="20" t="s">
        <v>236</v>
      </c>
      <c r="AU385" s="20" t="s">
        <v>120</v>
      </c>
      <c r="AY385" s="20" t="s">
        <v>235</v>
      </c>
      <c r="BE385" s="108">
        <f>IF(U385="základní",N385,0)</f>
        <v>0</v>
      </c>
      <c r="BF385" s="108">
        <f>IF(U385="snížená",N385,0)</f>
        <v>0</v>
      </c>
      <c r="BG385" s="108">
        <f>IF(U385="zákl. přenesená",N385,0)</f>
        <v>0</v>
      </c>
      <c r="BH385" s="108">
        <f>IF(U385="sníž. přenesená",N385,0)</f>
        <v>0</v>
      </c>
      <c r="BI385" s="108">
        <f>IF(U385="nulová",N385,0)</f>
        <v>0</v>
      </c>
      <c r="BJ385" s="20" t="s">
        <v>26</v>
      </c>
      <c r="BK385" s="108">
        <f>ROUND(L385*K385,2)</f>
        <v>0</v>
      </c>
      <c r="BL385" s="20" t="s">
        <v>240</v>
      </c>
      <c r="BM385" s="20" t="s">
        <v>632</v>
      </c>
    </row>
    <row r="386" spans="2:65" s="1" customFormat="1" ht="31.5" customHeight="1">
      <c r="B386" s="37"/>
      <c r="C386" s="167" t="s">
        <v>633</v>
      </c>
      <c r="D386" s="167" t="s">
        <v>236</v>
      </c>
      <c r="E386" s="168" t="s">
        <v>634</v>
      </c>
      <c r="F386" s="270" t="s">
        <v>635</v>
      </c>
      <c r="G386" s="270"/>
      <c r="H386" s="270"/>
      <c r="I386" s="270"/>
      <c r="J386" s="169" t="s">
        <v>254</v>
      </c>
      <c r="K386" s="170">
        <v>0.30099999999999999</v>
      </c>
      <c r="L386" s="271">
        <v>0</v>
      </c>
      <c r="M386" s="272"/>
      <c r="N386" s="273">
        <f>ROUND(L386*K386,2)</f>
        <v>0</v>
      </c>
      <c r="O386" s="273"/>
      <c r="P386" s="273"/>
      <c r="Q386" s="273"/>
      <c r="R386" s="39"/>
      <c r="T386" s="171" t="s">
        <v>35</v>
      </c>
      <c r="U386" s="46" t="s">
        <v>51</v>
      </c>
      <c r="V386" s="38"/>
      <c r="W386" s="172">
        <f>V386*K386</f>
        <v>0</v>
      </c>
      <c r="X386" s="172">
        <v>0</v>
      </c>
      <c r="Y386" s="172">
        <f>X386*K386</f>
        <v>0</v>
      </c>
      <c r="Z386" s="172">
        <v>0</v>
      </c>
      <c r="AA386" s="173">
        <f>Z386*K386</f>
        <v>0</v>
      </c>
      <c r="AR386" s="20" t="s">
        <v>321</v>
      </c>
      <c r="AT386" s="20" t="s">
        <v>236</v>
      </c>
      <c r="AU386" s="20" t="s">
        <v>120</v>
      </c>
      <c r="AY386" s="20" t="s">
        <v>235</v>
      </c>
      <c r="BE386" s="108">
        <f>IF(U386="základní",N386,0)</f>
        <v>0</v>
      </c>
      <c r="BF386" s="108">
        <f>IF(U386="snížená",N386,0)</f>
        <v>0</v>
      </c>
      <c r="BG386" s="108">
        <f>IF(U386="zákl. přenesená",N386,0)</f>
        <v>0</v>
      </c>
      <c r="BH386" s="108">
        <f>IF(U386="sníž. přenesená",N386,0)</f>
        <v>0</v>
      </c>
      <c r="BI386" s="108">
        <f>IF(U386="nulová",N386,0)</f>
        <v>0</v>
      </c>
      <c r="BJ386" s="20" t="s">
        <v>26</v>
      </c>
      <c r="BK386" s="108">
        <f>ROUND(L386*K386,2)</f>
        <v>0</v>
      </c>
      <c r="BL386" s="20" t="s">
        <v>321</v>
      </c>
      <c r="BM386" s="20" t="s">
        <v>636</v>
      </c>
    </row>
    <row r="387" spans="2:65" s="9" customFormat="1" ht="29.85" customHeight="1">
      <c r="B387" s="156"/>
      <c r="C387" s="157"/>
      <c r="D387" s="166" t="s">
        <v>201</v>
      </c>
      <c r="E387" s="166"/>
      <c r="F387" s="166"/>
      <c r="G387" s="166"/>
      <c r="H387" s="166"/>
      <c r="I387" s="166"/>
      <c r="J387" s="166"/>
      <c r="K387" s="166"/>
      <c r="L387" s="166"/>
      <c r="M387" s="166"/>
      <c r="N387" s="295">
        <f>BK387</f>
        <v>0</v>
      </c>
      <c r="O387" s="296"/>
      <c r="P387" s="296"/>
      <c r="Q387" s="296"/>
      <c r="R387" s="159"/>
      <c r="T387" s="160"/>
      <c r="U387" s="157"/>
      <c r="V387" s="157"/>
      <c r="W387" s="161">
        <f>SUM(W388:W409)</f>
        <v>0</v>
      </c>
      <c r="X387" s="157"/>
      <c r="Y387" s="161">
        <f>SUM(Y388:Y409)</f>
        <v>0.13222196999999997</v>
      </c>
      <c r="Z387" s="157"/>
      <c r="AA387" s="162">
        <f>SUM(AA388:AA409)</f>
        <v>0</v>
      </c>
      <c r="AR387" s="163" t="s">
        <v>120</v>
      </c>
      <c r="AT387" s="164" t="s">
        <v>85</v>
      </c>
      <c r="AU387" s="164" t="s">
        <v>26</v>
      </c>
      <c r="AY387" s="163" t="s">
        <v>235</v>
      </c>
      <c r="BK387" s="165">
        <f>SUM(BK388:BK409)</f>
        <v>0</v>
      </c>
    </row>
    <row r="388" spans="2:65" s="1" customFormat="1" ht="31.5" customHeight="1">
      <c r="B388" s="37"/>
      <c r="C388" s="167" t="s">
        <v>637</v>
      </c>
      <c r="D388" s="167" t="s">
        <v>236</v>
      </c>
      <c r="E388" s="168" t="s">
        <v>638</v>
      </c>
      <c r="F388" s="270" t="s">
        <v>639</v>
      </c>
      <c r="G388" s="270"/>
      <c r="H388" s="270"/>
      <c r="I388" s="270"/>
      <c r="J388" s="169" t="s">
        <v>259</v>
      </c>
      <c r="K388" s="170">
        <v>29.35</v>
      </c>
      <c r="L388" s="271">
        <v>0</v>
      </c>
      <c r="M388" s="272"/>
      <c r="N388" s="273">
        <f>ROUND(L388*K388,2)</f>
        <v>0</v>
      </c>
      <c r="O388" s="273"/>
      <c r="P388" s="273"/>
      <c r="Q388" s="273"/>
      <c r="R388" s="39"/>
      <c r="T388" s="171" t="s">
        <v>35</v>
      </c>
      <c r="U388" s="46" t="s">
        <v>51</v>
      </c>
      <c r="V388" s="38"/>
      <c r="W388" s="172">
        <f>V388*K388</f>
        <v>0</v>
      </c>
      <c r="X388" s="172">
        <v>0</v>
      </c>
      <c r="Y388" s="172">
        <f>X388*K388</f>
        <v>0</v>
      </c>
      <c r="Z388" s="172">
        <v>0</v>
      </c>
      <c r="AA388" s="173">
        <f>Z388*K388</f>
        <v>0</v>
      </c>
      <c r="AR388" s="20" t="s">
        <v>321</v>
      </c>
      <c r="AT388" s="20" t="s">
        <v>236</v>
      </c>
      <c r="AU388" s="20" t="s">
        <v>120</v>
      </c>
      <c r="AY388" s="20" t="s">
        <v>235</v>
      </c>
      <c r="BE388" s="108">
        <f>IF(U388="základní",N388,0)</f>
        <v>0</v>
      </c>
      <c r="BF388" s="108">
        <f>IF(U388="snížená",N388,0)</f>
        <v>0</v>
      </c>
      <c r="BG388" s="108">
        <f>IF(U388="zákl. přenesená",N388,0)</f>
        <v>0</v>
      </c>
      <c r="BH388" s="108">
        <f>IF(U388="sníž. přenesená",N388,0)</f>
        <v>0</v>
      </c>
      <c r="BI388" s="108">
        <f>IF(U388="nulová",N388,0)</f>
        <v>0</v>
      </c>
      <c r="BJ388" s="20" t="s">
        <v>26</v>
      </c>
      <c r="BK388" s="108">
        <f>ROUND(L388*K388,2)</f>
        <v>0</v>
      </c>
      <c r="BL388" s="20" t="s">
        <v>321</v>
      </c>
      <c r="BM388" s="20" t="s">
        <v>640</v>
      </c>
    </row>
    <row r="389" spans="2:65" s="10" customFormat="1" ht="22.5" customHeight="1">
      <c r="B389" s="174"/>
      <c r="C389" s="175"/>
      <c r="D389" s="175"/>
      <c r="E389" s="176" t="s">
        <v>35</v>
      </c>
      <c r="F389" s="274" t="s">
        <v>242</v>
      </c>
      <c r="G389" s="275"/>
      <c r="H389" s="275"/>
      <c r="I389" s="275"/>
      <c r="J389" s="175"/>
      <c r="K389" s="177" t="s">
        <v>35</v>
      </c>
      <c r="L389" s="175"/>
      <c r="M389" s="175"/>
      <c r="N389" s="175"/>
      <c r="O389" s="175"/>
      <c r="P389" s="175"/>
      <c r="Q389" s="175"/>
      <c r="R389" s="178"/>
      <c r="T389" s="179"/>
      <c r="U389" s="175"/>
      <c r="V389" s="175"/>
      <c r="W389" s="175"/>
      <c r="X389" s="175"/>
      <c r="Y389" s="175"/>
      <c r="Z389" s="175"/>
      <c r="AA389" s="180"/>
      <c r="AT389" s="181" t="s">
        <v>243</v>
      </c>
      <c r="AU389" s="181" t="s">
        <v>120</v>
      </c>
      <c r="AV389" s="10" t="s">
        <v>26</v>
      </c>
      <c r="AW389" s="10" t="s">
        <v>42</v>
      </c>
      <c r="AX389" s="10" t="s">
        <v>86</v>
      </c>
      <c r="AY389" s="181" t="s">
        <v>235</v>
      </c>
    </row>
    <row r="390" spans="2:65" s="10" customFormat="1" ht="22.5" customHeight="1">
      <c r="B390" s="174"/>
      <c r="C390" s="175"/>
      <c r="D390" s="175"/>
      <c r="E390" s="176" t="s">
        <v>35</v>
      </c>
      <c r="F390" s="280" t="s">
        <v>400</v>
      </c>
      <c r="G390" s="281"/>
      <c r="H390" s="281"/>
      <c r="I390" s="281"/>
      <c r="J390" s="175"/>
      <c r="K390" s="177" t="s">
        <v>35</v>
      </c>
      <c r="L390" s="175"/>
      <c r="M390" s="175"/>
      <c r="N390" s="175"/>
      <c r="O390" s="175"/>
      <c r="P390" s="175"/>
      <c r="Q390" s="175"/>
      <c r="R390" s="178"/>
      <c r="T390" s="179"/>
      <c r="U390" s="175"/>
      <c r="V390" s="175"/>
      <c r="W390" s="175"/>
      <c r="X390" s="175"/>
      <c r="Y390" s="175"/>
      <c r="Z390" s="175"/>
      <c r="AA390" s="180"/>
      <c r="AT390" s="181" t="s">
        <v>243</v>
      </c>
      <c r="AU390" s="181" t="s">
        <v>120</v>
      </c>
      <c r="AV390" s="10" t="s">
        <v>26</v>
      </c>
      <c r="AW390" s="10" t="s">
        <v>42</v>
      </c>
      <c r="AX390" s="10" t="s">
        <v>86</v>
      </c>
      <c r="AY390" s="181" t="s">
        <v>235</v>
      </c>
    </row>
    <row r="391" spans="2:65" s="11" customFormat="1" ht="22.5" customHeight="1">
      <c r="B391" s="182"/>
      <c r="C391" s="183"/>
      <c r="D391" s="183"/>
      <c r="E391" s="184" t="s">
        <v>185</v>
      </c>
      <c r="F391" s="276" t="s">
        <v>641</v>
      </c>
      <c r="G391" s="277"/>
      <c r="H391" s="277"/>
      <c r="I391" s="277"/>
      <c r="J391" s="183"/>
      <c r="K391" s="185">
        <v>23.51</v>
      </c>
      <c r="L391" s="183"/>
      <c r="M391" s="183"/>
      <c r="N391" s="183"/>
      <c r="O391" s="183"/>
      <c r="P391" s="183"/>
      <c r="Q391" s="183"/>
      <c r="R391" s="186"/>
      <c r="T391" s="187"/>
      <c r="U391" s="183"/>
      <c r="V391" s="183"/>
      <c r="W391" s="183"/>
      <c r="X391" s="183"/>
      <c r="Y391" s="183"/>
      <c r="Z391" s="183"/>
      <c r="AA391" s="188"/>
      <c r="AT391" s="189" t="s">
        <v>243</v>
      </c>
      <c r="AU391" s="189" t="s">
        <v>120</v>
      </c>
      <c r="AV391" s="11" t="s">
        <v>120</v>
      </c>
      <c r="AW391" s="11" t="s">
        <v>42</v>
      </c>
      <c r="AX391" s="11" t="s">
        <v>86</v>
      </c>
      <c r="AY391" s="189" t="s">
        <v>235</v>
      </c>
    </row>
    <row r="392" spans="2:65" s="11" customFormat="1" ht="22.5" customHeight="1">
      <c r="B392" s="182"/>
      <c r="C392" s="183"/>
      <c r="D392" s="183"/>
      <c r="E392" s="184" t="s">
        <v>35</v>
      </c>
      <c r="F392" s="276" t="s">
        <v>588</v>
      </c>
      <c r="G392" s="277"/>
      <c r="H392" s="277"/>
      <c r="I392" s="277"/>
      <c r="J392" s="183"/>
      <c r="K392" s="185">
        <v>5.84</v>
      </c>
      <c r="L392" s="183"/>
      <c r="M392" s="183"/>
      <c r="N392" s="183"/>
      <c r="O392" s="183"/>
      <c r="P392" s="183"/>
      <c r="Q392" s="183"/>
      <c r="R392" s="186"/>
      <c r="T392" s="187"/>
      <c r="U392" s="183"/>
      <c r="V392" s="183"/>
      <c r="W392" s="183"/>
      <c r="X392" s="183"/>
      <c r="Y392" s="183"/>
      <c r="Z392" s="183"/>
      <c r="AA392" s="188"/>
      <c r="AT392" s="189" t="s">
        <v>243</v>
      </c>
      <c r="AU392" s="189" t="s">
        <v>120</v>
      </c>
      <c r="AV392" s="11" t="s">
        <v>120</v>
      </c>
      <c r="AW392" s="11" t="s">
        <v>42</v>
      </c>
      <c r="AX392" s="11" t="s">
        <v>86</v>
      </c>
      <c r="AY392" s="189" t="s">
        <v>235</v>
      </c>
    </row>
    <row r="393" spans="2:65" s="12" customFormat="1" ht="22.5" customHeight="1">
      <c r="B393" s="190"/>
      <c r="C393" s="191"/>
      <c r="D393" s="191"/>
      <c r="E393" s="192" t="s">
        <v>183</v>
      </c>
      <c r="F393" s="278" t="s">
        <v>246</v>
      </c>
      <c r="G393" s="279"/>
      <c r="H393" s="279"/>
      <c r="I393" s="279"/>
      <c r="J393" s="191"/>
      <c r="K393" s="193">
        <v>29.35</v>
      </c>
      <c r="L393" s="191"/>
      <c r="M393" s="191"/>
      <c r="N393" s="191"/>
      <c r="O393" s="191"/>
      <c r="P393" s="191"/>
      <c r="Q393" s="191"/>
      <c r="R393" s="194"/>
      <c r="T393" s="195"/>
      <c r="U393" s="191"/>
      <c r="V393" s="191"/>
      <c r="W393" s="191"/>
      <c r="X393" s="191"/>
      <c r="Y393" s="191"/>
      <c r="Z393" s="191"/>
      <c r="AA393" s="196"/>
      <c r="AT393" s="197" t="s">
        <v>243</v>
      </c>
      <c r="AU393" s="197" t="s">
        <v>120</v>
      </c>
      <c r="AV393" s="12" t="s">
        <v>240</v>
      </c>
      <c r="AW393" s="12" t="s">
        <v>42</v>
      </c>
      <c r="AX393" s="12" t="s">
        <v>26</v>
      </c>
      <c r="AY393" s="197" t="s">
        <v>235</v>
      </c>
    </row>
    <row r="394" spans="2:65" s="1" customFormat="1" ht="31.5" customHeight="1">
      <c r="B394" s="37"/>
      <c r="C394" s="198" t="s">
        <v>642</v>
      </c>
      <c r="D394" s="198" t="s">
        <v>341</v>
      </c>
      <c r="E394" s="199" t="s">
        <v>643</v>
      </c>
      <c r="F394" s="284" t="s">
        <v>644</v>
      </c>
      <c r="G394" s="284"/>
      <c r="H394" s="284"/>
      <c r="I394" s="284"/>
      <c r="J394" s="200" t="s">
        <v>259</v>
      </c>
      <c r="K394" s="201">
        <v>29.937000000000001</v>
      </c>
      <c r="L394" s="285">
        <v>0</v>
      </c>
      <c r="M394" s="286"/>
      <c r="N394" s="287">
        <f>ROUND(L394*K394,2)</f>
        <v>0</v>
      </c>
      <c r="O394" s="273"/>
      <c r="P394" s="273"/>
      <c r="Q394" s="273"/>
      <c r="R394" s="39"/>
      <c r="T394" s="171" t="s">
        <v>35</v>
      </c>
      <c r="U394" s="46" t="s">
        <v>51</v>
      </c>
      <c r="V394" s="38"/>
      <c r="W394" s="172">
        <f>V394*K394</f>
        <v>0</v>
      </c>
      <c r="X394" s="172">
        <v>4.1999999999999997E-3</v>
      </c>
      <c r="Y394" s="172">
        <f>X394*K394</f>
        <v>0.1257354</v>
      </c>
      <c r="Z394" s="172">
        <v>0</v>
      </c>
      <c r="AA394" s="173">
        <f>Z394*K394</f>
        <v>0</v>
      </c>
      <c r="AR394" s="20" t="s">
        <v>396</v>
      </c>
      <c r="AT394" s="20" t="s">
        <v>341</v>
      </c>
      <c r="AU394" s="20" t="s">
        <v>120</v>
      </c>
      <c r="AY394" s="20" t="s">
        <v>235</v>
      </c>
      <c r="BE394" s="108">
        <f>IF(U394="základní",N394,0)</f>
        <v>0</v>
      </c>
      <c r="BF394" s="108">
        <f>IF(U394="snížená",N394,0)</f>
        <v>0</v>
      </c>
      <c r="BG394" s="108">
        <f>IF(U394="zákl. přenesená",N394,0)</f>
        <v>0</v>
      </c>
      <c r="BH394" s="108">
        <f>IF(U394="sníž. přenesená",N394,0)</f>
        <v>0</v>
      </c>
      <c r="BI394" s="108">
        <f>IF(U394="nulová",N394,0)</f>
        <v>0</v>
      </c>
      <c r="BJ394" s="20" t="s">
        <v>26</v>
      </c>
      <c r="BK394" s="108">
        <f>ROUND(L394*K394,2)</f>
        <v>0</v>
      </c>
      <c r="BL394" s="20" t="s">
        <v>321</v>
      </c>
      <c r="BM394" s="20" t="s">
        <v>645</v>
      </c>
    </row>
    <row r="395" spans="2:65" s="11" customFormat="1" ht="22.5" customHeight="1">
      <c r="B395" s="182"/>
      <c r="C395" s="183"/>
      <c r="D395" s="183"/>
      <c r="E395" s="184" t="s">
        <v>35</v>
      </c>
      <c r="F395" s="282" t="s">
        <v>646</v>
      </c>
      <c r="G395" s="283"/>
      <c r="H395" s="283"/>
      <c r="I395" s="283"/>
      <c r="J395" s="183"/>
      <c r="K395" s="185">
        <v>29.937000000000001</v>
      </c>
      <c r="L395" s="183"/>
      <c r="M395" s="183"/>
      <c r="N395" s="183"/>
      <c r="O395" s="183"/>
      <c r="P395" s="183"/>
      <c r="Q395" s="183"/>
      <c r="R395" s="186"/>
      <c r="T395" s="187"/>
      <c r="U395" s="183"/>
      <c r="V395" s="183"/>
      <c r="W395" s="183"/>
      <c r="X395" s="183"/>
      <c r="Y395" s="183"/>
      <c r="Z395" s="183"/>
      <c r="AA395" s="188"/>
      <c r="AT395" s="189" t="s">
        <v>243</v>
      </c>
      <c r="AU395" s="189" t="s">
        <v>120</v>
      </c>
      <c r="AV395" s="11" t="s">
        <v>120</v>
      </c>
      <c r="AW395" s="11" t="s">
        <v>42</v>
      </c>
      <c r="AX395" s="11" t="s">
        <v>26</v>
      </c>
      <c r="AY395" s="189" t="s">
        <v>235</v>
      </c>
    </row>
    <row r="396" spans="2:65" s="1" customFormat="1" ht="31.5" customHeight="1">
      <c r="B396" s="37"/>
      <c r="C396" s="167" t="s">
        <v>647</v>
      </c>
      <c r="D396" s="167" t="s">
        <v>236</v>
      </c>
      <c r="E396" s="168" t="s">
        <v>648</v>
      </c>
      <c r="F396" s="270" t="s">
        <v>649</v>
      </c>
      <c r="G396" s="270"/>
      <c r="H396" s="270"/>
      <c r="I396" s="270"/>
      <c r="J396" s="169" t="s">
        <v>337</v>
      </c>
      <c r="K396" s="170">
        <v>34.17</v>
      </c>
      <c r="L396" s="271">
        <v>0</v>
      </c>
      <c r="M396" s="272"/>
      <c r="N396" s="273">
        <f>ROUND(L396*K396,2)</f>
        <v>0</v>
      </c>
      <c r="O396" s="273"/>
      <c r="P396" s="273"/>
      <c r="Q396" s="273"/>
      <c r="R396" s="39"/>
      <c r="T396" s="171" t="s">
        <v>35</v>
      </c>
      <c r="U396" s="46" t="s">
        <v>51</v>
      </c>
      <c r="V396" s="38"/>
      <c r="W396" s="172">
        <f>V396*K396</f>
        <v>0</v>
      </c>
      <c r="X396" s="172">
        <v>0</v>
      </c>
      <c r="Y396" s="172">
        <f>X396*K396</f>
        <v>0</v>
      </c>
      <c r="Z396" s="172">
        <v>0</v>
      </c>
      <c r="AA396" s="173">
        <f>Z396*K396</f>
        <v>0</v>
      </c>
      <c r="AR396" s="20" t="s">
        <v>321</v>
      </c>
      <c r="AT396" s="20" t="s">
        <v>236</v>
      </c>
      <c r="AU396" s="20" t="s">
        <v>120</v>
      </c>
      <c r="AY396" s="20" t="s">
        <v>235</v>
      </c>
      <c r="BE396" s="108">
        <f>IF(U396="základní",N396,0)</f>
        <v>0</v>
      </c>
      <c r="BF396" s="108">
        <f>IF(U396="snížená",N396,0)</f>
        <v>0</v>
      </c>
      <c r="BG396" s="108">
        <f>IF(U396="zákl. přenesená",N396,0)</f>
        <v>0</v>
      </c>
      <c r="BH396" s="108">
        <f>IF(U396="sníž. přenesená",N396,0)</f>
        <v>0</v>
      </c>
      <c r="BI396" s="108">
        <f>IF(U396="nulová",N396,0)</f>
        <v>0</v>
      </c>
      <c r="BJ396" s="20" t="s">
        <v>26</v>
      </c>
      <c r="BK396" s="108">
        <f>ROUND(L396*K396,2)</f>
        <v>0</v>
      </c>
      <c r="BL396" s="20" t="s">
        <v>321</v>
      </c>
      <c r="BM396" s="20" t="s">
        <v>650</v>
      </c>
    </row>
    <row r="397" spans="2:65" s="11" customFormat="1" ht="22.5" customHeight="1">
      <c r="B397" s="182"/>
      <c r="C397" s="183"/>
      <c r="D397" s="183"/>
      <c r="E397" s="184" t="s">
        <v>35</v>
      </c>
      <c r="F397" s="282" t="s">
        <v>179</v>
      </c>
      <c r="G397" s="283"/>
      <c r="H397" s="283"/>
      <c r="I397" s="283"/>
      <c r="J397" s="183"/>
      <c r="K397" s="185">
        <v>26.69</v>
      </c>
      <c r="L397" s="183"/>
      <c r="M397" s="183"/>
      <c r="N397" s="183"/>
      <c r="O397" s="183"/>
      <c r="P397" s="183"/>
      <c r="Q397" s="183"/>
      <c r="R397" s="186"/>
      <c r="T397" s="187"/>
      <c r="U397" s="183"/>
      <c r="V397" s="183"/>
      <c r="W397" s="183"/>
      <c r="X397" s="183"/>
      <c r="Y397" s="183"/>
      <c r="Z397" s="183"/>
      <c r="AA397" s="188"/>
      <c r="AT397" s="189" t="s">
        <v>243</v>
      </c>
      <c r="AU397" s="189" t="s">
        <v>120</v>
      </c>
      <c r="AV397" s="11" t="s">
        <v>120</v>
      </c>
      <c r="AW397" s="11" t="s">
        <v>42</v>
      </c>
      <c r="AX397" s="11" t="s">
        <v>86</v>
      </c>
      <c r="AY397" s="189" t="s">
        <v>235</v>
      </c>
    </row>
    <row r="398" spans="2:65" s="11" customFormat="1" ht="22.5" customHeight="1">
      <c r="B398" s="182"/>
      <c r="C398" s="183"/>
      <c r="D398" s="183"/>
      <c r="E398" s="184" t="s">
        <v>35</v>
      </c>
      <c r="F398" s="276" t="s">
        <v>135</v>
      </c>
      <c r="G398" s="277"/>
      <c r="H398" s="277"/>
      <c r="I398" s="277"/>
      <c r="J398" s="183"/>
      <c r="K398" s="185">
        <v>7.48</v>
      </c>
      <c r="L398" s="183"/>
      <c r="M398" s="183"/>
      <c r="N398" s="183"/>
      <c r="O398" s="183"/>
      <c r="P398" s="183"/>
      <c r="Q398" s="183"/>
      <c r="R398" s="186"/>
      <c r="T398" s="187"/>
      <c r="U398" s="183"/>
      <c r="V398" s="183"/>
      <c r="W398" s="183"/>
      <c r="X398" s="183"/>
      <c r="Y398" s="183"/>
      <c r="Z398" s="183"/>
      <c r="AA398" s="188"/>
      <c r="AT398" s="189" t="s">
        <v>243</v>
      </c>
      <c r="AU398" s="189" t="s">
        <v>120</v>
      </c>
      <c r="AV398" s="11" t="s">
        <v>120</v>
      </c>
      <c r="AW398" s="11" t="s">
        <v>42</v>
      </c>
      <c r="AX398" s="11" t="s">
        <v>86</v>
      </c>
      <c r="AY398" s="189" t="s">
        <v>235</v>
      </c>
    </row>
    <row r="399" spans="2:65" s="12" customFormat="1" ht="22.5" customHeight="1">
      <c r="B399" s="190"/>
      <c r="C399" s="191"/>
      <c r="D399" s="191"/>
      <c r="E399" s="192" t="s">
        <v>161</v>
      </c>
      <c r="F399" s="278" t="s">
        <v>246</v>
      </c>
      <c r="G399" s="279"/>
      <c r="H399" s="279"/>
      <c r="I399" s="279"/>
      <c r="J399" s="191"/>
      <c r="K399" s="193">
        <v>34.17</v>
      </c>
      <c r="L399" s="191"/>
      <c r="M399" s="191"/>
      <c r="N399" s="191"/>
      <c r="O399" s="191"/>
      <c r="P399" s="191"/>
      <c r="Q399" s="191"/>
      <c r="R399" s="194"/>
      <c r="T399" s="195"/>
      <c r="U399" s="191"/>
      <c r="V399" s="191"/>
      <c r="W399" s="191"/>
      <c r="X399" s="191"/>
      <c r="Y399" s="191"/>
      <c r="Z399" s="191"/>
      <c r="AA399" s="196"/>
      <c r="AT399" s="197" t="s">
        <v>243</v>
      </c>
      <c r="AU399" s="197" t="s">
        <v>120</v>
      </c>
      <c r="AV399" s="12" t="s">
        <v>240</v>
      </c>
      <c r="AW399" s="12" t="s">
        <v>42</v>
      </c>
      <c r="AX399" s="12" t="s">
        <v>26</v>
      </c>
      <c r="AY399" s="197" t="s">
        <v>235</v>
      </c>
    </row>
    <row r="400" spans="2:65" s="1" customFormat="1" ht="22.5" customHeight="1">
      <c r="B400" s="37"/>
      <c r="C400" s="198" t="s">
        <v>651</v>
      </c>
      <c r="D400" s="198" t="s">
        <v>341</v>
      </c>
      <c r="E400" s="199" t="s">
        <v>652</v>
      </c>
      <c r="F400" s="284" t="s">
        <v>653</v>
      </c>
      <c r="G400" s="284"/>
      <c r="H400" s="284"/>
      <c r="I400" s="284"/>
      <c r="J400" s="200" t="s">
        <v>337</v>
      </c>
      <c r="K400" s="201">
        <v>35.878999999999998</v>
      </c>
      <c r="L400" s="285">
        <v>0</v>
      </c>
      <c r="M400" s="286"/>
      <c r="N400" s="287">
        <f>ROUND(L400*K400,2)</f>
        <v>0</v>
      </c>
      <c r="O400" s="273"/>
      <c r="P400" s="273"/>
      <c r="Q400" s="273"/>
      <c r="R400" s="39"/>
      <c r="T400" s="171" t="s">
        <v>35</v>
      </c>
      <c r="U400" s="46" t="s">
        <v>51</v>
      </c>
      <c r="V400" s="38"/>
      <c r="W400" s="172">
        <f>V400*K400</f>
        <v>0</v>
      </c>
      <c r="X400" s="172">
        <v>2.0000000000000002E-5</v>
      </c>
      <c r="Y400" s="172">
        <f>X400*K400</f>
        <v>7.1758E-4</v>
      </c>
      <c r="Z400" s="172">
        <v>0</v>
      </c>
      <c r="AA400" s="173">
        <f>Z400*K400</f>
        <v>0</v>
      </c>
      <c r="AR400" s="20" t="s">
        <v>396</v>
      </c>
      <c r="AT400" s="20" t="s">
        <v>341</v>
      </c>
      <c r="AU400" s="20" t="s">
        <v>120</v>
      </c>
      <c r="AY400" s="20" t="s">
        <v>235</v>
      </c>
      <c r="BE400" s="108">
        <f>IF(U400="základní",N400,0)</f>
        <v>0</v>
      </c>
      <c r="BF400" s="108">
        <f>IF(U400="snížená",N400,0)</f>
        <v>0</v>
      </c>
      <c r="BG400" s="108">
        <f>IF(U400="zákl. přenesená",N400,0)</f>
        <v>0</v>
      </c>
      <c r="BH400" s="108">
        <f>IF(U400="sníž. přenesená",N400,0)</f>
        <v>0</v>
      </c>
      <c r="BI400" s="108">
        <f>IF(U400="nulová",N400,0)</f>
        <v>0</v>
      </c>
      <c r="BJ400" s="20" t="s">
        <v>26</v>
      </c>
      <c r="BK400" s="108">
        <f>ROUND(L400*K400,2)</f>
        <v>0</v>
      </c>
      <c r="BL400" s="20" t="s">
        <v>321</v>
      </c>
      <c r="BM400" s="20" t="s">
        <v>654</v>
      </c>
    </row>
    <row r="401" spans="2:65" s="11" customFormat="1" ht="22.5" customHeight="1">
      <c r="B401" s="182"/>
      <c r="C401" s="183"/>
      <c r="D401" s="183"/>
      <c r="E401" s="184" t="s">
        <v>35</v>
      </c>
      <c r="F401" s="282" t="s">
        <v>655</v>
      </c>
      <c r="G401" s="283"/>
      <c r="H401" s="283"/>
      <c r="I401" s="283"/>
      <c r="J401" s="183"/>
      <c r="K401" s="185">
        <v>35.878999999999998</v>
      </c>
      <c r="L401" s="183"/>
      <c r="M401" s="183"/>
      <c r="N401" s="183"/>
      <c r="O401" s="183"/>
      <c r="P401" s="183"/>
      <c r="Q401" s="183"/>
      <c r="R401" s="186"/>
      <c r="T401" s="187"/>
      <c r="U401" s="183"/>
      <c r="V401" s="183"/>
      <c r="W401" s="183"/>
      <c r="X401" s="183"/>
      <c r="Y401" s="183"/>
      <c r="Z401" s="183"/>
      <c r="AA401" s="188"/>
      <c r="AT401" s="189" t="s">
        <v>243</v>
      </c>
      <c r="AU401" s="189" t="s">
        <v>120</v>
      </c>
      <c r="AV401" s="11" t="s">
        <v>120</v>
      </c>
      <c r="AW401" s="11" t="s">
        <v>42</v>
      </c>
      <c r="AX401" s="11" t="s">
        <v>26</v>
      </c>
      <c r="AY401" s="189" t="s">
        <v>235</v>
      </c>
    </row>
    <row r="402" spans="2:65" s="1" customFormat="1" ht="31.5" customHeight="1">
      <c r="B402" s="37"/>
      <c r="C402" s="167" t="s">
        <v>656</v>
      </c>
      <c r="D402" s="167" t="s">
        <v>236</v>
      </c>
      <c r="E402" s="168" t="s">
        <v>657</v>
      </c>
      <c r="F402" s="270" t="s">
        <v>658</v>
      </c>
      <c r="G402" s="270"/>
      <c r="H402" s="270"/>
      <c r="I402" s="270"/>
      <c r="J402" s="169" t="s">
        <v>259</v>
      </c>
      <c r="K402" s="170">
        <v>40.627000000000002</v>
      </c>
      <c r="L402" s="271">
        <v>0</v>
      </c>
      <c r="M402" s="272"/>
      <c r="N402" s="273">
        <f>ROUND(L402*K402,2)</f>
        <v>0</v>
      </c>
      <c r="O402" s="273"/>
      <c r="P402" s="273"/>
      <c r="Q402" s="273"/>
      <c r="R402" s="39"/>
      <c r="T402" s="171" t="s">
        <v>35</v>
      </c>
      <c r="U402" s="46" t="s">
        <v>51</v>
      </c>
      <c r="V402" s="38"/>
      <c r="W402" s="172">
        <f>V402*K402</f>
        <v>0</v>
      </c>
      <c r="X402" s="172">
        <v>1.0000000000000001E-5</v>
      </c>
      <c r="Y402" s="172">
        <f>X402*K402</f>
        <v>4.0627000000000008E-4</v>
      </c>
      <c r="Z402" s="172">
        <v>0</v>
      </c>
      <c r="AA402" s="173">
        <f>Z402*K402</f>
        <v>0</v>
      </c>
      <c r="AR402" s="20" t="s">
        <v>321</v>
      </c>
      <c r="AT402" s="20" t="s">
        <v>236</v>
      </c>
      <c r="AU402" s="20" t="s">
        <v>120</v>
      </c>
      <c r="AY402" s="20" t="s">
        <v>235</v>
      </c>
      <c r="BE402" s="108">
        <f>IF(U402="základní",N402,0)</f>
        <v>0</v>
      </c>
      <c r="BF402" s="108">
        <f>IF(U402="snížená",N402,0)</f>
        <v>0</v>
      </c>
      <c r="BG402" s="108">
        <f>IF(U402="zákl. přenesená",N402,0)</f>
        <v>0</v>
      </c>
      <c r="BH402" s="108">
        <f>IF(U402="sníž. přenesená",N402,0)</f>
        <v>0</v>
      </c>
      <c r="BI402" s="108">
        <f>IF(U402="nulová",N402,0)</f>
        <v>0</v>
      </c>
      <c r="BJ402" s="20" t="s">
        <v>26</v>
      </c>
      <c r="BK402" s="108">
        <f>ROUND(L402*K402,2)</f>
        <v>0</v>
      </c>
      <c r="BL402" s="20" t="s">
        <v>321</v>
      </c>
      <c r="BM402" s="20" t="s">
        <v>659</v>
      </c>
    </row>
    <row r="403" spans="2:65" s="11" customFormat="1" ht="22.5" customHeight="1">
      <c r="B403" s="182"/>
      <c r="C403" s="183"/>
      <c r="D403" s="183"/>
      <c r="E403" s="184" t="s">
        <v>35</v>
      </c>
      <c r="F403" s="282" t="s">
        <v>660</v>
      </c>
      <c r="G403" s="283"/>
      <c r="H403" s="283"/>
      <c r="I403" s="283"/>
      <c r="J403" s="183"/>
      <c r="K403" s="185">
        <v>3.4169999999999998</v>
      </c>
      <c r="L403" s="183"/>
      <c r="M403" s="183"/>
      <c r="N403" s="183"/>
      <c r="O403" s="183"/>
      <c r="P403" s="183"/>
      <c r="Q403" s="183"/>
      <c r="R403" s="186"/>
      <c r="T403" s="187"/>
      <c r="U403" s="183"/>
      <c r="V403" s="183"/>
      <c r="W403" s="183"/>
      <c r="X403" s="183"/>
      <c r="Y403" s="183"/>
      <c r="Z403" s="183"/>
      <c r="AA403" s="188"/>
      <c r="AT403" s="189" t="s">
        <v>243</v>
      </c>
      <c r="AU403" s="189" t="s">
        <v>120</v>
      </c>
      <c r="AV403" s="11" t="s">
        <v>120</v>
      </c>
      <c r="AW403" s="11" t="s">
        <v>42</v>
      </c>
      <c r="AX403" s="11" t="s">
        <v>86</v>
      </c>
      <c r="AY403" s="189" t="s">
        <v>235</v>
      </c>
    </row>
    <row r="404" spans="2:65" s="11" customFormat="1" ht="22.5" customHeight="1">
      <c r="B404" s="182"/>
      <c r="C404" s="183"/>
      <c r="D404" s="183"/>
      <c r="E404" s="184" t="s">
        <v>35</v>
      </c>
      <c r="F404" s="276" t="s">
        <v>482</v>
      </c>
      <c r="G404" s="277"/>
      <c r="H404" s="277"/>
      <c r="I404" s="277"/>
      <c r="J404" s="183"/>
      <c r="K404" s="185">
        <v>37.21</v>
      </c>
      <c r="L404" s="183"/>
      <c r="M404" s="183"/>
      <c r="N404" s="183"/>
      <c r="O404" s="183"/>
      <c r="P404" s="183"/>
      <c r="Q404" s="183"/>
      <c r="R404" s="186"/>
      <c r="T404" s="187"/>
      <c r="U404" s="183"/>
      <c r="V404" s="183"/>
      <c r="W404" s="183"/>
      <c r="X404" s="183"/>
      <c r="Y404" s="183"/>
      <c r="Z404" s="183"/>
      <c r="AA404" s="188"/>
      <c r="AT404" s="189" t="s">
        <v>243</v>
      </c>
      <c r="AU404" s="189" t="s">
        <v>120</v>
      </c>
      <c r="AV404" s="11" t="s">
        <v>120</v>
      </c>
      <c r="AW404" s="11" t="s">
        <v>42</v>
      </c>
      <c r="AX404" s="11" t="s">
        <v>86</v>
      </c>
      <c r="AY404" s="189" t="s">
        <v>235</v>
      </c>
    </row>
    <row r="405" spans="2:65" s="12" customFormat="1" ht="22.5" customHeight="1">
      <c r="B405" s="190"/>
      <c r="C405" s="191"/>
      <c r="D405" s="191"/>
      <c r="E405" s="192" t="s">
        <v>163</v>
      </c>
      <c r="F405" s="278" t="s">
        <v>246</v>
      </c>
      <c r="G405" s="279"/>
      <c r="H405" s="279"/>
      <c r="I405" s="279"/>
      <c r="J405" s="191"/>
      <c r="K405" s="193">
        <v>40.627000000000002</v>
      </c>
      <c r="L405" s="191"/>
      <c r="M405" s="191"/>
      <c r="N405" s="191"/>
      <c r="O405" s="191"/>
      <c r="P405" s="191"/>
      <c r="Q405" s="191"/>
      <c r="R405" s="194"/>
      <c r="T405" s="195"/>
      <c r="U405" s="191"/>
      <c r="V405" s="191"/>
      <c r="W405" s="191"/>
      <c r="X405" s="191"/>
      <c r="Y405" s="191"/>
      <c r="Z405" s="191"/>
      <c r="AA405" s="196"/>
      <c r="AT405" s="197" t="s">
        <v>243</v>
      </c>
      <c r="AU405" s="197" t="s">
        <v>120</v>
      </c>
      <c r="AV405" s="12" t="s">
        <v>240</v>
      </c>
      <c r="AW405" s="12" t="s">
        <v>42</v>
      </c>
      <c r="AX405" s="12" t="s">
        <v>26</v>
      </c>
      <c r="AY405" s="197" t="s">
        <v>235</v>
      </c>
    </row>
    <row r="406" spans="2:65" s="1" customFormat="1" ht="22.5" customHeight="1">
      <c r="B406" s="37"/>
      <c r="C406" s="198" t="s">
        <v>661</v>
      </c>
      <c r="D406" s="198" t="s">
        <v>341</v>
      </c>
      <c r="E406" s="199" t="s">
        <v>662</v>
      </c>
      <c r="F406" s="284" t="s">
        <v>663</v>
      </c>
      <c r="G406" s="284"/>
      <c r="H406" s="284"/>
      <c r="I406" s="284"/>
      <c r="J406" s="200" t="s">
        <v>259</v>
      </c>
      <c r="K406" s="201">
        <v>48.752000000000002</v>
      </c>
      <c r="L406" s="285">
        <v>0</v>
      </c>
      <c r="M406" s="286"/>
      <c r="N406" s="287">
        <f>ROUND(L406*K406,2)</f>
        <v>0</v>
      </c>
      <c r="O406" s="273"/>
      <c r="P406" s="273"/>
      <c r="Q406" s="273"/>
      <c r="R406" s="39"/>
      <c r="T406" s="171" t="s">
        <v>35</v>
      </c>
      <c r="U406" s="46" t="s">
        <v>51</v>
      </c>
      <c r="V406" s="38"/>
      <c r="W406" s="172">
        <f>V406*K406</f>
        <v>0</v>
      </c>
      <c r="X406" s="172">
        <v>1.1E-4</v>
      </c>
      <c r="Y406" s="172">
        <f>X406*K406</f>
        <v>5.3627200000000005E-3</v>
      </c>
      <c r="Z406" s="172">
        <v>0</v>
      </c>
      <c r="AA406" s="173">
        <f>Z406*K406</f>
        <v>0</v>
      </c>
      <c r="AR406" s="20" t="s">
        <v>396</v>
      </c>
      <c r="AT406" s="20" t="s">
        <v>341</v>
      </c>
      <c r="AU406" s="20" t="s">
        <v>120</v>
      </c>
      <c r="AY406" s="20" t="s">
        <v>235</v>
      </c>
      <c r="BE406" s="108">
        <f>IF(U406="základní",N406,0)</f>
        <v>0</v>
      </c>
      <c r="BF406" s="108">
        <f>IF(U406="snížená",N406,0)</f>
        <v>0</v>
      </c>
      <c r="BG406" s="108">
        <f>IF(U406="zákl. přenesená",N406,0)</f>
        <v>0</v>
      </c>
      <c r="BH406" s="108">
        <f>IF(U406="sníž. přenesená",N406,0)</f>
        <v>0</v>
      </c>
      <c r="BI406" s="108">
        <f>IF(U406="nulová",N406,0)</f>
        <v>0</v>
      </c>
      <c r="BJ406" s="20" t="s">
        <v>26</v>
      </c>
      <c r="BK406" s="108">
        <f>ROUND(L406*K406,2)</f>
        <v>0</v>
      </c>
      <c r="BL406" s="20" t="s">
        <v>321</v>
      </c>
      <c r="BM406" s="20" t="s">
        <v>664</v>
      </c>
    </row>
    <row r="407" spans="2:65" s="11" customFormat="1" ht="22.5" customHeight="1">
      <c r="B407" s="182"/>
      <c r="C407" s="183"/>
      <c r="D407" s="183"/>
      <c r="E407" s="184" t="s">
        <v>35</v>
      </c>
      <c r="F407" s="282" t="s">
        <v>665</v>
      </c>
      <c r="G407" s="283"/>
      <c r="H407" s="283"/>
      <c r="I407" s="283"/>
      <c r="J407" s="183"/>
      <c r="K407" s="185">
        <v>48.752000000000002</v>
      </c>
      <c r="L407" s="183"/>
      <c r="M407" s="183"/>
      <c r="N407" s="183"/>
      <c r="O407" s="183"/>
      <c r="P407" s="183"/>
      <c r="Q407" s="183"/>
      <c r="R407" s="186"/>
      <c r="T407" s="187"/>
      <c r="U407" s="183"/>
      <c r="V407" s="183"/>
      <c r="W407" s="183"/>
      <c r="X407" s="183"/>
      <c r="Y407" s="183"/>
      <c r="Z407" s="183"/>
      <c r="AA407" s="188"/>
      <c r="AT407" s="189" t="s">
        <v>243</v>
      </c>
      <c r="AU407" s="189" t="s">
        <v>120</v>
      </c>
      <c r="AV407" s="11" t="s">
        <v>120</v>
      </c>
      <c r="AW407" s="11" t="s">
        <v>42</v>
      </c>
      <c r="AX407" s="11" t="s">
        <v>26</v>
      </c>
      <c r="AY407" s="189" t="s">
        <v>235</v>
      </c>
    </row>
    <row r="408" spans="2:65" s="1" customFormat="1" ht="31.5" customHeight="1">
      <c r="B408" s="37"/>
      <c r="C408" s="167" t="s">
        <v>666</v>
      </c>
      <c r="D408" s="167" t="s">
        <v>236</v>
      </c>
      <c r="E408" s="168" t="s">
        <v>667</v>
      </c>
      <c r="F408" s="270" t="s">
        <v>668</v>
      </c>
      <c r="G408" s="270"/>
      <c r="H408" s="270"/>
      <c r="I408" s="270"/>
      <c r="J408" s="169" t="s">
        <v>254</v>
      </c>
      <c r="K408" s="170">
        <v>0.13200000000000001</v>
      </c>
      <c r="L408" s="271">
        <v>0</v>
      </c>
      <c r="M408" s="272"/>
      <c r="N408" s="273">
        <f>ROUND(L408*K408,2)</f>
        <v>0</v>
      </c>
      <c r="O408" s="273"/>
      <c r="P408" s="273"/>
      <c r="Q408" s="273"/>
      <c r="R408" s="39"/>
      <c r="T408" s="171" t="s">
        <v>35</v>
      </c>
      <c r="U408" s="46" t="s">
        <v>51</v>
      </c>
      <c r="V408" s="38"/>
      <c r="W408" s="172">
        <f>V408*K408</f>
        <v>0</v>
      </c>
      <c r="X408" s="172">
        <v>0</v>
      </c>
      <c r="Y408" s="172">
        <f>X408*K408</f>
        <v>0</v>
      </c>
      <c r="Z408" s="172">
        <v>0</v>
      </c>
      <c r="AA408" s="173">
        <f>Z408*K408</f>
        <v>0</v>
      </c>
      <c r="AR408" s="20" t="s">
        <v>321</v>
      </c>
      <c r="AT408" s="20" t="s">
        <v>236</v>
      </c>
      <c r="AU408" s="20" t="s">
        <v>120</v>
      </c>
      <c r="AY408" s="20" t="s">
        <v>235</v>
      </c>
      <c r="BE408" s="108">
        <f>IF(U408="základní",N408,0)</f>
        <v>0</v>
      </c>
      <c r="BF408" s="108">
        <f>IF(U408="snížená",N408,0)</f>
        <v>0</v>
      </c>
      <c r="BG408" s="108">
        <f>IF(U408="zákl. přenesená",N408,0)</f>
        <v>0</v>
      </c>
      <c r="BH408" s="108">
        <f>IF(U408="sníž. přenesená",N408,0)</f>
        <v>0</v>
      </c>
      <c r="BI408" s="108">
        <f>IF(U408="nulová",N408,0)</f>
        <v>0</v>
      </c>
      <c r="BJ408" s="20" t="s">
        <v>26</v>
      </c>
      <c r="BK408" s="108">
        <f>ROUND(L408*K408,2)</f>
        <v>0</v>
      </c>
      <c r="BL408" s="20" t="s">
        <v>321</v>
      </c>
      <c r="BM408" s="20" t="s">
        <v>669</v>
      </c>
    </row>
    <row r="409" spans="2:65" s="1" customFormat="1" ht="31.5" customHeight="1">
      <c r="B409" s="37"/>
      <c r="C409" s="167" t="s">
        <v>670</v>
      </c>
      <c r="D409" s="167" t="s">
        <v>236</v>
      </c>
      <c r="E409" s="168" t="s">
        <v>671</v>
      </c>
      <c r="F409" s="270" t="s">
        <v>672</v>
      </c>
      <c r="G409" s="270"/>
      <c r="H409" s="270"/>
      <c r="I409" s="270"/>
      <c r="J409" s="169" t="s">
        <v>254</v>
      </c>
      <c r="K409" s="170">
        <v>0.13200000000000001</v>
      </c>
      <c r="L409" s="271">
        <v>0</v>
      </c>
      <c r="M409" s="272"/>
      <c r="N409" s="273">
        <f>ROUND(L409*K409,2)</f>
        <v>0</v>
      </c>
      <c r="O409" s="273"/>
      <c r="P409" s="273"/>
      <c r="Q409" s="273"/>
      <c r="R409" s="39"/>
      <c r="T409" s="171" t="s">
        <v>35</v>
      </c>
      <c r="U409" s="46" t="s">
        <v>51</v>
      </c>
      <c r="V409" s="38"/>
      <c r="W409" s="172">
        <f>V409*K409</f>
        <v>0</v>
      </c>
      <c r="X409" s="172">
        <v>0</v>
      </c>
      <c r="Y409" s="172">
        <f>X409*K409</f>
        <v>0</v>
      </c>
      <c r="Z409" s="172">
        <v>0</v>
      </c>
      <c r="AA409" s="173">
        <f>Z409*K409</f>
        <v>0</v>
      </c>
      <c r="AR409" s="20" t="s">
        <v>321</v>
      </c>
      <c r="AT409" s="20" t="s">
        <v>236</v>
      </c>
      <c r="AU409" s="20" t="s">
        <v>120</v>
      </c>
      <c r="AY409" s="20" t="s">
        <v>235</v>
      </c>
      <c r="BE409" s="108">
        <f>IF(U409="základní",N409,0)</f>
        <v>0</v>
      </c>
      <c r="BF409" s="108">
        <f>IF(U409="snížená",N409,0)</f>
        <v>0</v>
      </c>
      <c r="BG409" s="108">
        <f>IF(U409="zákl. přenesená",N409,0)</f>
        <v>0</v>
      </c>
      <c r="BH409" s="108">
        <f>IF(U409="sníž. přenesená",N409,0)</f>
        <v>0</v>
      </c>
      <c r="BI409" s="108">
        <f>IF(U409="nulová",N409,0)</f>
        <v>0</v>
      </c>
      <c r="BJ409" s="20" t="s">
        <v>26</v>
      </c>
      <c r="BK409" s="108">
        <f>ROUND(L409*K409,2)</f>
        <v>0</v>
      </c>
      <c r="BL409" s="20" t="s">
        <v>321</v>
      </c>
      <c r="BM409" s="20" t="s">
        <v>673</v>
      </c>
    </row>
    <row r="410" spans="2:65" s="9" customFormat="1" ht="29.85" customHeight="1">
      <c r="B410" s="156"/>
      <c r="C410" s="157"/>
      <c r="D410" s="166" t="s">
        <v>202</v>
      </c>
      <c r="E410" s="166"/>
      <c r="F410" s="166"/>
      <c r="G410" s="166"/>
      <c r="H410" s="166"/>
      <c r="I410" s="166"/>
      <c r="J410" s="166"/>
      <c r="K410" s="166"/>
      <c r="L410" s="166"/>
      <c r="M410" s="166"/>
      <c r="N410" s="295">
        <f>BK410</f>
        <v>0</v>
      </c>
      <c r="O410" s="296"/>
      <c r="P410" s="296"/>
      <c r="Q410" s="296"/>
      <c r="R410" s="159"/>
      <c r="T410" s="160"/>
      <c r="U410" s="157"/>
      <c r="V410" s="157"/>
      <c r="W410" s="161">
        <f>SUM(W411:W413)</f>
        <v>0</v>
      </c>
      <c r="X410" s="157"/>
      <c r="Y410" s="161">
        <f>SUM(Y411:Y413)</f>
        <v>8.0000000000000004E-4</v>
      </c>
      <c r="Z410" s="157"/>
      <c r="AA410" s="162">
        <f>SUM(AA411:AA413)</f>
        <v>0</v>
      </c>
      <c r="AR410" s="163" t="s">
        <v>120</v>
      </c>
      <c r="AT410" s="164" t="s">
        <v>85</v>
      </c>
      <c r="AU410" s="164" t="s">
        <v>26</v>
      </c>
      <c r="AY410" s="163" t="s">
        <v>235</v>
      </c>
      <c r="BK410" s="165">
        <f>SUM(BK411:BK413)</f>
        <v>0</v>
      </c>
    </row>
    <row r="411" spans="2:65" s="1" customFormat="1" ht="31.5" customHeight="1">
      <c r="B411" s="37"/>
      <c r="C411" s="167" t="s">
        <v>674</v>
      </c>
      <c r="D411" s="167" t="s">
        <v>236</v>
      </c>
      <c r="E411" s="168" t="s">
        <v>675</v>
      </c>
      <c r="F411" s="270" t="s">
        <v>676</v>
      </c>
      <c r="G411" s="270"/>
      <c r="H411" s="270"/>
      <c r="I411" s="270"/>
      <c r="J411" s="169" t="s">
        <v>286</v>
      </c>
      <c r="K411" s="170">
        <v>2</v>
      </c>
      <c r="L411" s="271">
        <v>0</v>
      </c>
      <c r="M411" s="272"/>
      <c r="N411" s="273">
        <f>ROUND(L411*K411,2)</f>
        <v>0</v>
      </c>
      <c r="O411" s="273"/>
      <c r="P411" s="273"/>
      <c r="Q411" s="273"/>
      <c r="R411" s="39"/>
      <c r="T411" s="171" t="s">
        <v>35</v>
      </c>
      <c r="U411" s="46" t="s">
        <v>51</v>
      </c>
      <c r="V411" s="38"/>
      <c r="W411" s="172">
        <f>V411*K411</f>
        <v>0</v>
      </c>
      <c r="X411" s="172">
        <v>4.0000000000000002E-4</v>
      </c>
      <c r="Y411" s="172">
        <f>X411*K411</f>
        <v>8.0000000000000004E-4</v>
      </c>
      <c r="Z411" s="172">
        <v>0</v>
      </c>
      <c r="AA411" s="173">
        <f>Z411*K411</f>
        <v>0</v>
      </c>
      <c r="AR411" s="20" t="s">
        <v>321</v>
      </c>
      <c r="AT411" s="20" t="s">
        <v>236</v>
      </c>
      <c r="AU411" s="20" t="s">
        <v>120</v>
      </c>
      <c r="AY411" s="20" t="s">
        <v>235</v>
      </c>
      <c r="BE411" s="108">
        <f>IF(U411="základní",N411,0)</f>
        <v>0</v>
      </c>
      <c r="BF411" s="108">
        <f>IF(U411="snížená",N411,0)</f>
        <v>0</v>
      </c>
      <c r="BG411" s="108">
        <f>IF(U411="zákl. přenesená",N411,0)</f>
        <v>0</v>
      </c>
      <c r="BH411" s="108">
        <f>IF(U411="sníž. přenesená",N411,0)</f>
        <v>0</v>
      </c>
      <c r="BI411" s="108">
        <f>IF(U411="nulová",N411,0)</f>
        <v>0</v>
      </c>
      <c r="BJ411" s="20" t="s">
        <v>26</v>
      </c>
      <c r="BK411" s="108">
        <f>ROUND(L411*K411,2)</f>
        <v>0</v>
      </c>
      <c r="BL411" s="20" t="s">
        <v>321</v>
      </c>
      <c r="BM411" s="20" t="s">
        <v>677</v>
      </c>
    </row>
    <row r="412" spans="2:65" s="10" customFormat="1" ht="22.5" customHeight="1">
      <c r="B412" s="174"/>
      <c r="C412" s="175"/>
      <c r="D412" s="175"/>
      <c r="E412" s="176" t="s">
        <v>35</v>
      </c>
      <c r="F412" s="274" t="s">
        <v>242</v>
      </c>
      <c r="G412" s="275"/>
      <c r="H412" s="275"/>
      <c r="I412" s="275"/>
      <c r="J412" s="175"/>
      <c r="K412" s="177" t="s">
        <v>35</v>
      </c>
      <c r="L412" s="175"/>
      <c r="M412" s="175"/>
      <c r="N412" s="175"/>
      <c r="O412" s="175"/>
      <c r="P412" s="175"/>
      <c r="Q412" s="175"/>
      <c r="R412" s="178"/>
      <c r="T412" s="179"/>
      <c r="U412" s="175"/>
      <c r="V412" s="175"/>
      <c r="W412" s="175"/>
      <c r="X412" s="175"/>
      <c r="Y412" s="175"/>
      <c r="Z412" s="175"/>
      <c r="AA412" s="180"/>
      <c r="AT412" s="181" t="s">
        <v>243</v>
      </c>
      <c r="AU412" s="181" t="s">
        <v>120</v>
      </c>
      <c r="AV412" s="10" t="s">
        <v>26</v>
      </c>
      <c r="AW412" s="10" t="s">
        <v>42</v>
      </c>
      <c r="AX412" s="10" t="s">
        <v>86</v>
      </c>
      <c r="AY412" s="181" t="s">
        <v>235</v>
      </c>
    </row>
    <row r="413" spans="2:65" s="11" customFormat="1" ht="22.5" customHeight="1">
      <c r="B413" s="182"/>
      <c r="C413" s="183"/>
      <c r="D413" s="183"/>
      <c r="E413" s="184" t="s">
        <v>35</v>
      </c>
      <c r="F413" s="276" t="s">
        <v>120</v>
      </c>
      <c r="G413" s="277"/>
      <c r="H413" s="277"/>
      <c r="I413" s="277"/>
      <c r="J413" s="183"/>
      <c r="K413" s="185">
        <v>2</v>
      </c>
      <c r="L413" s="183"/>
      <c r="M413" s="183"/>
      <c r="N413" s="183"/>
      <c r="O413" s="183"/>
      <c r="P413" s="183"/>
      <c r="Q413" s="183"/>
      <c r="R413" s="186"/>
      <c r="T413" s="187"/>
      <c r="U413" s="183"/>
      <c r="V413" s="183"/>
      <c r="W413" s="183"/>
      <c r="X413" s="183"/>
      <c r="Y413" s="183"/>
      <c r="Z413" s="183"/>
      <c r="AA413" s="188"/>
      <c r="AT413" s="189" t="s">
        <v>243</v>
      </c>
      <c r="AU413" s="189" t="s">
        <v>120</v>
      </c>
      <c r="AV413" s="11" t="s">
        <v>120</v>
      </c>
      <c r="AW413" s="11" t="s">
        <v>42</v>
      </c>
      <c r="AX413" s="11" t="s">
        <v>26</v>
      </c>
      <c r="AY413" s="189" t="s">
        <v>235</v>
      </c>
    </row>
    <row r="414" spans="2:65" s="9" customFormat="1" ht="29.85" customHeight="1">
      <c r="B414" s="156"/>
      <c r="C414" s="157"/>
      <c r="D414" s="166" t="s">
        <v>203</v>
      </c>
      <c r="E414" s="166"/>
      <c r="F414" s="166"/>
      <c r="G414" s="166"/>
      <c r="H414" s="166"/>
      <c r="I414" s="166"/>
      <c r="J414" s="166"/>
      <c r="K414" s="166"/>
      <c r="L414" s="166"/>
      <c r="M414" s="166"/>
      <c r="N414" s="291">
        <f>BK414</f>
        <v>0</v>
      </c>
      <c r="O414" s="292"/>
      <c r="P414" s="292"/>
      <c r="Q414" s="292"/>
      <c r="R414" s="159"/>
      <c r="T414" s="160"/>
      <c r="U414" s="157"/>
      <c r="V414" s="157"/>
      <c r="W414" s="161">
        <f>SUM(W415:W428)</f>
        <v>0</v>
      </c>
      <c r="X414" s="157"/>
      <c r="Y414" s="161">
        <f>SUM(Y415:Y428)</f>
        <v>0.18486762000000004</v>
      </c>
      <c r="Z414" s="157"/>
      <c r="AA414" s="162">
        <f>SUM(AA415:AA428)</f>
        <v>0</v>
      </c>
      <c r="AR414" s="163" t="s">
        <v>120</v>
      </c>
      <c r="AT414" s="164" t="s">
        <v>85</v>
      </c>
      <c r="AU414" s="164" t="s">
        <v>26</v>
      </c>
      <c r="AY414" s="163" t="s">
        <v>235</v>
      </c>
      <c r="BK414" s="165">
        <f>SUM(BK415:BK428)</f>
        <v>0</v>
      </c>
    </row>
    <row r="415" spans="2:65" s="1" customFormat="1" ht="31.5" customHeight="1">
      <c r="B415" s="37"/>
      <c r="C415" s="167" t="s">
        <v>678</v>
      </c>
      <c r="D415" s="167" t="s">
        <v>236</v>
      </c>
      <c r="E415" s="168" t="s">
        <v>679</v>
      </c>
      <c r="F415" s="270" t="s">
        <v>680</v>
      </c>
      <c r="G415" s="270"/>
      <c r="H415" s="270"/>
      <c r="I415" s="270"/>
      <c r="J415" s="169" t="s">
        <v>239</v>
      </c>
      <c r="K415" s="170">
        <v>5.3999999999999999E-2</v>
      </c>
      <c r="L415" s="271">
        <v>0</v>
      </c>
      <c r="M415" s="272"/>
      <c r="N415" s="273">
        <f>ROUND(L415*K415,2)</f>
        <v>0</v>
      </c>
      <c r="O415" s="273"/>
      <c r="P415" s="273"/>
      <c r="Q415" s="273"/>
      <c r="R415" s="39"/>
      <c r="T415" s="171" t="s">
        <v>35</v>
      </c>
      <c r="U415" s="46" t="s">
        <v>51</v>
      </c>
      <c r="V415" s="38"/>
      <c r="W415" s="172">
        <f>V415*K415</f>
        <v>0</v>
      </c>
      <c r="X415" s="172">
        <v>2.4309999999999998E-2</v>
      </c>
      <c r="Y415" s="172">
        <f>X415*K415</f>
        <v>1.31274E-3</v>
      </c>
      <c r="Z415" s="172">
        <v>0</v>
      </c>
      <c r="AA415" s="173">
        <f>Z415*K415</f>
        <v>0</v>
      </c>
      <c r="AR415" s="20" t="s">
        <v>321</v>
      </c>
      <c r="AT415" s="20" t="s">
        <v>236</v>
      </c>
      <c r="AU415" s="20" t="s">
        <v>120</v>
      </c>
      <c r="AY415" s="20" t="s">
        <v>235</v>
      </c>
      <c r="BE415" s="108">
        <f>IF(U415="základní",N415,0)</f>
        <v>0</v>
      </c>
      <c r="BF415" s="108">
        <f>IF(U415="snížená",N415,0)</f>
        <v>0</v>
      </c>
      <c r="BG415" s="108">
        <f>IF(U415="zákl. přenesená",N415,0)</f>
        <v>0</v>
      </c>
      <c r="BH415" s="108">
        <f>IF(U415="sníž. přenesená",N415,0)</f>
        <v>0</v>
      </c>
      <c r="BI415" s="108">
        <f>IF(U415="nulová",N415,0)</f>
        <v>0</v>
      </c>
      <c r="BJ415" s="20" t="s">
        <v>26</v>
      </c>
      <c r="BK415" s="108">
        <f>ROUND(L415*K415,2)</f>
        <v>0</v>
      </c>
      <c r="BL415" s="20" t="s">
        <v>321</v>
      </c>
      <c r="BM415" s="20" t="s">
        <v>681</v>
      </c>
    </row>
    <row r="416" spans="2:65" s="11" customFormat="1" ht="22.5" customHeight="1">
      <c r="B416" s="182"/>
      <c r="C416" s="183"/>
      <c r="D416" s="183"/>
      <c r="E416" s="184" t="s">
        <v>35</v>
      </c>
      <c r="F416" s="282" t="s">
        <v>133</v>
      </c>
      <c r="G416" s="283"/>
      <c r="H416" s="283"/>
      <c r="I416" s="283"/>
      <c r="J416" s="183"/>
      <c r="K416" s="185">
        <v>5.3999999999999999E-2</v>
      </c>
      <c r="L416" s="183"/>
      <c r="M416" s="183"/>
      <c r="N416" s="183"/>
      <c r="O416" s="183"/>
      <c r="P416" s="183"/>
      <c r="Q416" s="183"/>
      <c r="R416" s="186"/>
      <c r="T416" s="187"/>
      <c r="U416" s="183"/>
      <c r="V416" s="183"/>
      <c r="W416" s="183"/>
      <c r="X416" s="183"/>
      <c r="Y416" s="183"/>
      <c r="Z416" s="183"/>
      <c r="AA416" s="188"/>
      <c r="AT416" s="189" t="s">
        <v>243</v>
      </c>
      <c r="AU416" s="189" t="s">
        <v>120</v>
      </c>
      <c r="AV416" s="11" t="s">
        <v>120</v>
      </c>
      <c r="AW416" s="11" t="s">
        <v>42</v>
      </c>
      <c r="AX416" s="11" t="s">
        <v>26</v>
      </c>
      <c r="AY416" s="189" t="s">
        <v>235</v>
      </c>
    </row>
    <row r="417" spans="2:65" s="1" customFormat="1" ht="31.5" customHeight="1">
      <c r="B417" s="37"/>
      <c r="C417" s="167" t="s">
        <v>682</v>
      </c>
      <c r="D417" s="167" t="s">
        <v>236</v>
      </c>
      <c r="E417" s="168" t="s">
        <v>683</v>
      </c>
      <c r="F417" s="270" t="s">
        <v>684</v>
      </c>
      <c r="G417" s="270"/>
      <c r="H417" s="270"/>
      <c r="I417" s="270"/>
      <c r="J417" s="169" t="s">
        <v>259</v>
      </c>
      <c r="K417" s="170">
        <v>8.6630000000000003</v>
      </c>
      <c r="L417" s="271">
        <v>0</v>
      </c>
      <c r="M417" s="272"/>
      <c r="N417" s="273">
        <f>ROUND(L417*K417,2)</f>
        <v>0</v>
      </c>
      <c r="O417" s="273"/>
      <c r="P417" s="273"/>
      <c r="Q417" s="273"/>
      <c r="R417" s="39"/>
      <c r="T417" s="171" t="s">
        <v>35</v>
      </c>
      <c r="U417" s="46" t="s">
        <v>51</v>
      </c>
      <c r="V417" s="38"/>
      <c r="W417" s="172">
        <f>V417*K417</f>
        <v>0</v>
      </c>
      <c r="X417" s="172">
        <v>1.7760000000000001E-2</v>
      </c>
      <c r="Y417" s="172">
        <f>X417*K417</f>
        <v>0.15385488000000003</v>
      </c>
      <c r="Z417" s="172">
        <v>0</v>
      </c>
      <c r="AA417" s="173">
        <f>Z417*K417</f>
        <v>0</v>
      </c>
      <c r="AR417" s="20" t="s">
        <v>321</v>
      </c>
      <c r="AT417" s="20" t="s">
        <v>236</v>
      </c>
      <c r="AU417" s="20" t="s">
        <v>120</v>
      </c>
      <c r="AY417" s="20" t="s">
        <v>235</v>
      </c>
      <c r="BE417" s="108">
        <f>IF(U417="základní",N417,0)</f>
        <v>0</v>
      </c>
      <c r="BF417" s="108">
        <f>IF(U417="snížená",N417,0)</f>
        <v>0</v>
      </c>
      <c r="BG417" s="108">
        <f>IF(U417="zákl. přenesená",N417,0)</f>
        <v>0</v>
      </c>
      <c r="BH417" s="108">
        <f>IF(U417="sníž. přenesená",N417,0)</f>
        <v>0</v>
      </c>
      <c r="BI417" s="108">
        <f>IF(U417="nulová",N417,0)</f>
        <v>0</v>
      </c>
      <c r="BJ417" s="20" t="s">
        <v>26</v>
      </c>
      <c r="BK417" s="108">
        <f>ROUND(L417*K417,2)</f>
        <v>0</v>
      </c>
      <c r="BL417" s="20" t="s">
        <v>321</v>
      </c>
      <c r="BM417" s="20" t="s">
        <v>685</v>
      </c>
    </row>
    <row r="418" spans="2:65" s="11" customFormat="1" ht="22.5" customHeight="1">
      <c r="B418" s="182"/>
      <c r="C418" s="183"/>
      <c r="D418" s="183"/>
      <c r="E418" s="184" t="s">
        <v>35</v>
      </c>
      <c r="F418" s="282" t="s">
        <v>172</v>
      </c>
      <c r="G418" s="283"/>
      <c r="H418" s="283"/>
      <c r="I418" s="283"/>
      <c r="J418" s="183"/>
      <c r="K418" s="185">
        <v>6.6</v>
      </c>
      <c r="L418" s="183"/>
      <c r="M418" s="183"/>
      <c r="N418" s="183"/>
      <c r="O418" s="183"/>
      <c r="P418" s="183"/>
      <c r="Q418" s="183"/>
      <c r="R418" s="186"/>
      <c r="T418" s="187"/>
      <c r="U418" s="183"/>
      <c r="V418" s="183"/>
      <c r="W418" s="183"/>
      <c r="X418" s="183"/>
      <c r="Y418" s="183"/>
      <c r="Z418" s="183"/>
      <c r="AA418" s="188"/>
      <c r="AT418" s="189" t="s">
        <v>243</v>
      </c>
      <c r="AU418" s="189" t="s">
        <v>120</v>
      </c>
      <c r="AV418" s="11" t="s">
        <v>120</v>
      </c>
      <c r="AW418" s="11" t="s">
        <v>42</v>
      </c>
      <c r="AX418" s="11" t="s">
        <v>86</v>
      </c>
      <c r="AY418" s="189" t="s">
        <v>235</v>
      </c>
    </row>
    <row r="419" spans="2:65" s="11" customFormat="1" ht="22.5" customHeight="1">
      <c r="B419" s="182"/>
      <c r="C419" s="183"/>
      <c r="D419" s="183"/>
      <c r="E419" s="184" t="s">
        <v>35</v>
      </c>
      <c r="F419" s="276" t="s">
        <v>686</v>
      </c>
      <c r="G419" s="277"/>
      <c r="H419" s="277"/>
      <c r="I419" s="277"/>
      <c r="J419" s="183"/>
      <c r="K419" s="185">
        <v>2.0630000000000002</v>
      </c>
      <c r="L419" s="183"/>
      <c r="M419" s="183"/>
      <c r="N419" s="183"/>
      <c r="O419" s="183"/>
      <c r="P419" s="183"/>
      <c r="Q419" s="183"/>
      <c r="R419" s="186"/>
      <c r="T419" s="187"/>
      <c r="U419" s="183"/>
      <c r="V419" s="183"/>
      <c r="W419" s="183"/>
      <c r="X419" s="183"/>
      <c r="Y419" s="183"/>
      <c r="Z419" s="183"/>
      <c r="AA419" s="188"/>
      <c r="AT419" s="189" t="s">
        <v>243</v>
      </c>
      <c r="AU419" s="189" t="s">
        <v>120</v>
      </c>
      <c r="AV419" s="11" t="s">
        <v>120</v>
      </c>
      <c r="AW419" s="11" t="s">
        <v>42</v>
      </c>
      <c r="AX419" s="11" t="s">
        <v>86</v>
      </c>
      <c r="AY419" s="189" t="s">
        <v>235</v>
      </c>
    </row>
    <row r="420" spans="2:65" s="12" customFormat="1" ht="22.5" customHeight="1">
      <c r="B420" s="190"/>
      <c r="C420" s="191"/>
      <c r="D420" s="191"/>
      <c r="E420" s="192" t="s">
        <v>35</v>
      </c>
      <c r="F420" s="278" t="s">
        <v>246</v>
      </c>
      <c r="G420" s="279"/>
      <c r="H420" s="279"/>
      <c r="I420" s="279"/>
      <c r="J420" s="191"/>
      <c r="K420" s="193">
        <v>8.6630000000000003</v>
      </c>
      <c r="L420" s="191"/>
      <c r="M420" s="191"/>
      <c r="N420" s="191"/>
      <c r="O420" s="191"/>
      <c r="P420" s="191"/>
      <c r="Q420" s="191"/>
      <c r="R420" s="194"/>
      <c r="T420" s="195"/>
      <c r="U420" s="191"/>
      <c r="V420" s="191"/>
      <c r="W420" s="191"/>
      <c r="X420" s="191"/>
      <c r="Y420" s="191"/>
      <c r="Z420" s="191"/>
      <c r="AA420" s="196"/>
      <c r="AT420" s="197" t="s">
        <v>243</v>
      </c>
      <c r="AU420" s="197" t="s">
        <v>120</v>
      </c>
      <c r="AV420" s="12" t="s">
        <v>240</v>
      </c>
      <c r="AW420" s="12" t="s">
        <v>42</v>
      </c>
      <c r="AX420" s="12" t="s">
        <v>26</v>
      </c>
      <c r="AY420" s="197" t="s">
        <v>235</v>
      </c>
    </row>
    <row r="421" spans="2:65" s="1" customFormat="1" ht="22.5" customHeight="1">
      <c r="B421" s="37"/>
      <c r="C421" s="167" t="s">
        <v>687</v>
      </c>
      <c r="D421" s="167" t="s">
        <v>236</v>
      </c>
      <c r="E421" s="168" t="s">
        <v>688</v>
      </c>
      <c r="F421" s="270" t="s">
        <v>689</v>
      </c>
      <c r="G421" s="270"/>
      <c r="H421" s="270"/>
      <c r="I421" s="270"/>
      <c r="J421" s="169" t="s">
        <v>259</v>
      </c>
      <c r="K421" s="170">
        <v>6.6</v>
      </c>
      <c r="L421" s="271">
        <v>0</v>
      </c>
      <c r="M421" s="272"/>
      <c r="N421" s="273">
        <f>ROUND(L421*K421,2)</f>
        <v>0</v>
      </c>
      <c r="O421" s="273"/>
      <c r="P421" s="273"/>
      <c r="Q421" s="273"/>
      <c r="R421" s="39"/>
      <c r="T421" s="171" t="s">
        <v>35</v>
      </c>
      <c r="U421" s="46" t="s">
        <v>51</v>
      </c>
      <c r="V421" s="38"/>
      <c r="W421" s="172">
        <f>V421*K421</f>
        <v>0</v>
      </c>
      <c r="X421" s="172">
        <v>0</v>
      </c>
      <c r="Y421" s="172">
        <f>X421*K421</f>
        <v>0</v>
      </c>
      <c r="Z421" s="172">
        <v>0</v>
      </c>
      <c r="AA421" s="173">
        <f>Z421*K421</f>
        <v>0</v>
      </c>
      <c r="AR421" s="20" t="s">
        <v>321</v>
      </c>
      <c r="AT421" s="20" t="s">
        <v>236</v>
      </c>
      <c r="AU421" s="20" t="s">
        <v>120</v>
      </c>
      <c r="AY421" s="20" t="s">
        <v>235</v>
      </c>
      <c r="BE421" s="108">
        <f>IF(U421="základní",N421,0)</f>
        <v>0</v>
      </c>
      <c r="BF421" s="108">
        <f>IF(U421="snížená",N421,0)</f>
        <v>0</v>
      </c>
      <c r="BG421" s="108">
        <f>IF(U421="zákl. přenesená",N421,0)</f>
        <v>0</v>
      </c>
      <c r="BH421" s="108">
        <f>IF(U421="sníž. přenesená",N421,0)</f>
        <v>0</v>
      </c>
      <c r="BI421" s="108">
        <f>IF(U421="nulová",N421,0)</f>
        <v>0</v>
      </c>
      <c r="BJ421" s="20" t="s">
        <v>26</v>
      </c>
      <c r="BK421" s="108">
        <f>ROUND(L421*K421,2)</f>
        <v>0</v>
      </c>
      <c r="BL421" s="20" t="s">
        <v>321</v>
      </c>
      <c r="BM421" s="20" t="s">
        <v>690</v>
      </c>
    </row>
    <row r="422" spans="2:65" s="10" customFormat="1" ht="22.5" customHeight="1">
      <c r="B422" s="174"/>
      <c r="C422" s="175"/>
      <c r="D422" s="175"/>
      <c r="E422" s="176" t="s">
        <v>35</v>
      </c>
      <c r="F422" s="274" t="s">
        <v>242</v>
      </c>
      <c r="G422" s="275"/>
      <c r="H422" s="275"/>
      <c r="I422" s="275"/>
      <c r="J422" s="175"/>
      <c r="K422" s="177" t="s">
        <v>35</v>
      </c>
      <c r="L422" s="175"/>
      <c r="M422" s="175"/>
      <c r="N422" s="175"/>
      <c r="O422" s="175"/>
      <c r="P422" s="175"/>
      <c r="Q422" s="175"/>
      <c r="R422" s="178"/>
      <c r="T422" s="179"/>
      <c r="U422" s="175"/>
      <c r="V422" s="175"/>
      <c r="W422" s="175"/>
      <c r="X422" s="175"/>
      <c r="Y422" s="175"/>
      <c r="Z422" s="175"/>
      <c r="AA422" s="180"/>
      <c r="AT422" s="181" t="s">
        <v>243</v>
      </c>
      <c r="AU422" s="181" t="s">
        <v>120</v>
      </c>
      <c r="AV422" s="10" t="s">
        <v>26</v>
      </c>
      <c r="AW422" s="10" t="s">
        <v>42</v>
      </c>
      <c r="AX422" s="10" t="s">
        <v>86</v>
      </c>
      <c r="AY422" s="181" t="s">
        <v>235</v>
      </c>
    </row>
    <row r="423" spans="2:65" s="11" customFormat="1" ht="22.5" customHeight="1">
      <c r="B423" s="182"/>
      <c r="C423" s="183"/>
      <c r="D423" s="183"/>
      <c r="E423" s="184" t="s">
        <v>172</v>
      </c>
      <c r="F423" s="276" t="s">
        <v>691</v>
      </c>
      <c r="G423" s="277"/>
      <c r="H423" s="277"/>
      <c r="I423" s="277"/>
      <c r="J423" s="183"/>
      <c r="K423" s="185">
        <v>6.6</v>
      </c>
      <c r="L423" s="183"/>
      <c r="M423" s="183"/>
      <c r="N423" s="183"/>
      <c r="O423" s="183"/>
      <c r="P423" s="183"/>
      <c r="Q423" s="183"/>
      <c r="R423" s="186"/>
      <c r="T423" s="187"/>
      <c r="U423" s="183"/>
      <c r="V423" s="183"/>
      <c r="W423" s="183"/>
      <c r="X423" s="183"/>
      <c r="Y423" s="183"/>
      <c r="Z423" s="183"/>
      <c r="AA423" s="188"/>
      <c r="AT423" s="189" t="s">
        <v>243</v>
      </c>
      <c r="AU423" s="189" t="s">
        <v>120</v>
      </c>
      <c r="AV423" s="11" t="s">
        <v>120</v>
      </c>
      <c r="AW423" s="11" t="s">
        <v>42</v>
      </c>
      <c r="AX423" s="11" t="s">
        <v>26</v>
      </c>
      <c r="AY423" s="189" t="s">
        <v>235</v>
      </c>
    </row>
    <row r="424" spans="2:65" s="1" customFormat="1" ht="31.5" customHeight="1">
      <c r="B424" s="37"/>
      <c r="C424" s="198" t="s">
        <v>692</v>
      </c>
      <c r="D424" s="198" t="s">
        <v>341</v>
      </c>
      <c r="E424" s="199" t="s">
        <v>693</v>
      </c>
      <c r="F424" s="284" t="s">
        <v>694</v>
      </c>
      <c r="G424" s="284"/>
      <c r="H424" s="284"/>
      <c r="I424" s="284"/>
      <c r="J424" s="200" t="s">
        <v>239</v>
      </c>
      <c r="K424" s="201">
        <v>5.3999999999999999E-2</v>
      </c>
      <c r="L424" s="285">
        <v>0</v>
      </c>
      <c r="M424" s="286"/>
      <c r="N424" s="287">
        <f>ROUND(L424*K424,2)</f>
        <v>0</v>
      </c>
      <c r="O424" s="273"/>
      <c r="P424" s="273"/>
      <c r="Q424" s="273"/>
      <c r="R424" s="39"/>
      <c r="T424" s="171" t="s">
        <v>35</v>
      </c>
      <c r="U424" s="46" t="s">
        <v>51</v>
      </c>
      <c r="V424" s="38"/>
      <c r="W424" s="172">
        <f>V424*K424</f>
        <v>0</v>
      </c>
      <c r="X424" s="172">
        <v>0.55000000000000004</v>
      </c>
      <c r="Y424" s="172">
        <f>X424*K424</f>
        <v>2.9700000000000001E-2</v>
      </c>
      <c r="Z424" s="172">
        <v>0</v>
      </c>
      <c r="AA424" s="173">
        <f>Z424*K424</f>
        <v>0</v>
      </c>
      <c r="AR424" s="20" t="s">
        <v>396</v>
      </c>
      <c r="AT424" s="20" t="s">
        <v>341</v>
      </c>
      <c r="AU424" s="20" t="s">
        <v>120</v>
      </c>
      <c r="AY424" s="20" t="s">
        <v>235</v>
      </c>
      <c r="BE424" s="108">
        <f>IF(U424="základní",N424,0)</f>
        <v>0</v>
      </c>
      <c r="BF424" s="108">
        <f>IF(U424="snížená",N424,0)</f>
        <v>0</v>
      </c>
      <c r="BG424" s="108">
        <f>IF(U424="zákl. přenesená",N424,0)</f>
        <v>0</v>
      </c>
      <c r="BH424" s="108">
        <f>IF(U424="sníž. přenesená",N424,0)</f>
        <v>0</v>
      </c>
      <c r="BI424" s="108">
        <f>IF(U424="nulová",N424,0)</f>
        <v>0</v>
      </c>
      <c r="BJ424" s="20" t="s">
        <v>26</v>
      </c>
      <c r="BK424" s="108">
        <f>ROUND(L424*K424,2)</f>
        <v>0</v>
      </c>
      <c r="BL424" s="20" t="s">
        <v>321</v>
      </c>
      <c r="BM424" s="20" t="s">
        <v>695</v>
      </c>
    </row>
    <row r="425" spans="2:65" s="10" customFormat="1" ht="22.5" customHeight="1">
      <c r="B425" s="174"/>
      <c r="C425" s="175"/>
      <c r="D425" s="175"/>
      <c r="E425" s="176" t="s">
        <v>35</v>
      </c>
      <c r="F425" s="274" t="s">
        <v>242</v>
      </c>
      <c r="G425" s="275"/>
      <c r="H425" s="275"/>
      <c r="I425" s="275"/>
      <c r="J425" s="175"/>
      <c r="K425" s="177" t="s">
        <v>35</v>
      </c>
      <c r="L425" s="175"/>
      <c r="M425" s="175"/>
      <c r="N425" s="175"/>
      <c r="O425" s="175"/>
      <c r="P425" s="175"/>
      <c r="Q425" s="175"/>
      <c r="R425" s="178"/>
      <c r="T425" s="179"/>
      <c r="U425" s="175"/>
      <c r="V425" s="175"/>
      <c r="W425" s="175"/>
      <c r="X425" s="175"/>
      <c r="Y425" s="175"/>
      <c r="Z425" s="175"/>
      <c r="AA425" s="180"/>
      <c r="AT425" s="181" t="s">
        <v>243</v>
      </c>
      <c r="AU425" s="181" t="s">
        <v>120</v>
      </c>
      <c r="AV425" s="10" t="s">
        <v>26</v>
      </c>
      <c r="AW425" s="10" t="s">
        <v>42</v>
      </c>
      <c r="AX425" s="10" t="s">
        <v>86</v>
      </c>
      <c r="AY425" s="181" t="s">
        <v>235</v>
      </c>
    </row>
    <row r="426" spans="2:65" s="11" customFormat="1" ht="22.5" customHeight="1">
      <c r="B426" s="182"/>
      <c r="C426" s="183"/>
      <c r="D426" s="183"/>
      <c r="E426" s="184" t="s">
        <v>133</v>
      </c>
      <c r="F426" s="276" t="s">
        <v>696</v>
      </c>
      <c r="G426" s="277"/>
      <c r="H426" s="277"/>
      <c r="I426" s="277"/>
      <c r="J426" s="183"/>
      <c r="K426" s="185">
        <v>5.3999999999999999E-2</v>
      </c>
      <c r="L426" s="183"/>
      <c r="M426" s="183"/>
      <c r="N426" s="183"/>
      <c r="O426" s="183"/>
      <c r="P426" s="183"/>
      <c r="Q426" s="183"/>
      <c r="R426" s="186"/>
      <c r="T426" s="187"/>
      <c r="U426" s="183"/>
      <c r="V426" s="183"/>
      <c r="W426" s="183"/>
      <c r="X426" s="183"/>
      <c r="Y426" s="183"/>
      <c r="Z426" s="183"/>
      <c r="AA426" s="188"/>
      <c r="AT426" s="189" t="s">
        <v>243</v>
      </c>
      <c r="AU426" s="189" t="s">
        <v>120</v>
      </c>
      <c r="AV426" s="11" t="s">
        <v>120</v>
      </c>
      <c r="AW426" s="11" t="s">
        <v>42</v>
      </c>
      <c r="AX426" s="11" t="s">
        <v>26</v>
      </c>
      <c r="AY426" s="189" t="s">
        <v>235</v>
      </c>
    </row>
    <row r="427" spans="2:65" s="1" customFormat="1" ht="31.5" customHeight="1">
      <c r="B427" s="37"/>
      <c r="C427" s="167" t="s">
        <v>697</v>
      </c>
      <c r="D427" s="167" t="s">
        <v>236</v>
      </c>
      <c r="E427" s="168" t="s">
        <v>698</v>
      </c>
      <c r="F427" s="270" t="s">
        <v>699</v>
      </c>
      <c r="G427" s="270"/>
      <c r="H427" s="270"/>
      <c r="I427" s="270"/>
      <c r="J427" s="169" t="s">
        <v>254</v>
      </c>
      <c r="K427" s="170">
        <v>0.185</v>
      </c>
      <c r="L427" s="271">
        <v>0</v>
      </c>
      <c r="M427" s="272"/>
      <c r="N427" s="273">
        <f>ROUND(L427*K427,2)</f>
        <v>0</v>
      </c>
      <c r="O427" s="273"/>
      <c r="P427" s="273"/>
      <c r="Q427" s="273"/>
      <c r="R427" s="39"/>
      <c r="T427" s="171" t="s">
        <v>35</v>
      </c>
      <c r="U427" s="46" t="s">
        <v>51</v>
      </c>
      <c r="V427" s="38"/>
      <c r="W427" s="172">
        <f>V427*K427</f>
        <v>0</v>
      </c>
      <c r="X427" s="172">
        <v>0</v>
      </c>
      <c r="Y427" s="172">
        <f>X427*K427</f>
        <v>0</v>
      </c>
      <c r="Z427" s="172">
        <v>0</v>
      </c>
      <c r="AA427" s="173">
        <f>Z427*K427</f>
        <v>0</v>
      </c>
      <c r="AR427" s="20" t="s">
        <v>321</v>
      </c>
      <c r="AT427" s="20" t="s">
        <v>236</v>
      </c>
      <c r="AU427" s="20" t="s">
        <v>120</v>
      </c>
      <c r="AY427" s="20" t="s">
        <v>235</v>
      </c>
      <c r="BE427" s="108">
        <f>IF(U427="základní",N427,0)</f>
        <v>0</v>
      </c>
      <c r="BF427" s="108">
        <f>IF(U427="snížená",N427,0)</f>
        <v>0</v>
      </c>
      <c r="BG427" s="108">
        <f>IF(U427="zákl. přenesená",N427,0)</f>
        <v>0</v>
      </c>
      <c r="BH427" s="108">
        <f>IF(U427="sníž. přenesená",N427,0)</f>
        <v>0</v>
      </c>
      <c r="BI427" s="108">
        <f>IF(U427="nulová",N427,0)</f>
        <v>0</v>
      </c>
      <c r="BJ427" s="20" t="s">
        <v>26</v>
      </c>
      <c r="BK427" s="108">
        <f>ROUND(L427*K427,2)</f>
        <v>0</v>
      </c>
      <c r="BL427" s="20" t="s">
        <v>321</v>
      </c>
      <c r="BM427" s="20" t="s">
        <v>700</v>
      </c>
    </row>
    <row r="428" spans="2:65" s="1" customFormat="1" ht="31.5" customHeight="1">
      <c r="B428" s="37"/>
      <c r="C428" s="167" t="s">
        <v>32</v>
      </c>
      <c r="D428" s="167" t="s">
        <v>236</v>
      </c>
      <c r="E428" s="168" t="s">
        <v>701</v>
      </c>
      <c r="F428" s="270" t="s">
        <v>702</v>
      </c>
      <c r="G428" s="270"/>
      <c r="H428" s="270"/>
      <c r="I428" s="270"/>
      <c r="J428" s="169" t="s">
        <v>254</v>
      </c>
      <c r="K428" s="170">
        <v>0.185</v>
      </c>
      <c r="L428" s="271">
        <v>0</v>
      </c>
      <c r="M428" s="272"/>
      <c r="N428" s="273">
        <f>ROUND(L428*K428,2)</f>
        <v>0</v>
      </c>
      <c r="O428" s="273"/>
      <c r="P428" s="273"/>
      <c r="Q428" s="273"/>
      <c r="R428" s="39"/>
      <c r="T428" s="171" t="s">
        <v>35</v>
      </c>
      <c r="U428" s="46" t="s">
        <v>51</v>
      </c>
      <c r="V428" s="38"/>
      <c r="W428" s="172">
        <f>V428*K428</f>
        <v>0</v>
      </c>
      <c r="X428" s="172">
        <v>0</v>
      </c>
      <c r="Y428" s="172">
        <f>X428*K428</f>
        <v>0</v>
      </c>
      <c r="Z428" s="172">
        <v>0</v>
      </c>
      <c r="AA428" s="173">
        <f>Z428*K428</f>
        <v>0</v>
      </c>
      <c r="AR428" s="20" t="s">
        <v>321</v>
      </c>
      <c r="AT428" s="20" t="s">
        <v>236</v>
      </c>
      <c r="AU428" s="20" t="s">
        <v>120</v>
      </c>
      <c r="AY428" s="20" t="s">
        <v>235</v>
      </c>
      <c r="BE428" s="108">
        <f>IF(U428="základní",N428,0)</f>
        <v>0</v>
      </c>
      <c r="BF428" s="108">
        <f>IF(U428="snížená",N428,0)</f>
        <v>0</v>
      </c>
      <c r="BG428" s="108">
        <f>IF(U428="zákl. přenesená",N428,0)</f>
        <v>0</v>
      </c>
      <c r="BH428" s="108">
        <f>IF(U428="sníž. přenesená",N428,0)</f>
        <v>0</v>
      </c>
      <c r="BI428" s="108">
        <f>IF(U428="nulová",N428,0)</f>
        <v>0</v>
      </c>
      <c r="BJ428" s="20" t="s">
        <v>26</v>
      </c>
      <c r="BK428" s="108">
        <f>ROUND(L428*K428,2)</f>
        <v>0</v>
      </c>
      <c r="BL428" s="20" t="s">
        <v>321</v>
      </c>
      <c r="BM428" s="20" t="s">
        <v>703</v>
      </c>
    </row>
    <row r="429" spans="2:65" s="9" customFormat="1" ht="29.85" customHeight="1">
      <c r="B429" s="156"/>
      <c r="C429" s="157"/>
      <c r="D429" s="166" t="s">
        <v>204</v>
      </c>
      <c r="E429" s="166"/>
      <c r="F429" s="166"/>
      <c r="G429" s="166"/>
      <c r="H429" s="166"/>
      <c r="I429" s="166"/>
      <c r="J429" s="166"/>
      <c r="K429" s="166"/>
      <c r="L429" s="166"/>
      <c r="M429" s="166"/>
      <c r="N429" s="295">
        <f>BK429</f>
        <v>0</v>
      </c>
      <c r="O429" s="296"/>
      <c r="P429" s="296"/>
      <c r="Q429" s="296"/>
      <c r="R429" s="159"/>
      <c r="T429" s="160"/>
      <c r="U429" s="157"/>
      <c r="V429" s="157"/>
      <c r="W429" s="161">
        <f>SUM(W430:W459)</f>
        <v>0</v>
      </c>
      <c r="X429" s="157"/>
      <c r="Y429" s="161">
        <f>SUM(Y430:Y459)</f>
        <v>0.4812477</v>
      </c>
      <c r="Z429" s="157"/>
      <c r="AA429" s="162">
        <f>SUM(AA430:AA459)</f>
        <v>0</v>
      </c>
      <c r="AR429" s="163" t="s">
        <v>120</v>
      </c>
      <c r="AT429" s="164" t="s">
        <v>85</v>
      </c>
      <c r="AU429" s="164" t="s">
        <v>26</v>
      </c>
      <c r="AY429" s="163" t="s">
        <v>235</v>
      </c>
      <c r="BK429" s="165">
        <f>SUM(BK430:BK459)</f>
        <v>0</v>
      </c>
    </row>
    <row r="430" spans="2:65" s="1" customFormat="1" ht="31.5" customHeight="1">
      <c r="B430" s="37"/>
      <c r="C430" s="167" t="s">
        <v>704</v>
      </c>
      <c r="D430" s="167" t="s">
        <v>236</v>
      </c>
      <c r="E430" s="168" t="s">
        <v>705</v>
      </c>
      <c r="F430" s="270" t="s">
        <v>706</v>
      </c>
      <c r="G430" s="270"/>
      <c r="H430" s="270"/>
      <c r="I430" s="270"/>
      <c r="J430" s="169" t="s">
        <v>259</v>
      </c>
      <c r="K430" s="170">
        <v>1.35</v>
      </c>
      <c r="L430" s="271">
        <v>0</v>
      </c>
      <c r="M430" s="272"/>
      <c r="N430" s="273">
        <f>ROUND(L430*K430,2)</f>
        <v>0</v>
      </c>
      <c r="O430" s="273"/>
      <c r="P430" s="273"/>
      <c r="Q430" s="273"/>
      <c r="R430" s="39"/>
      <c r="T430" s="171" t="s">
        <v>35</v>
      </c>
      <c r="U430" s="46" t="s">
        <v>51</v>
      </c>
      <c r="V430" s="38"/>
      <c r="W430" s="172">
        <f>V430*K430</f>
        <v>0</v>
      </c>
      <c r="X430" s="172">
        <v>1.5730000000000001E-2</v>
      </c>
      <c r="Y430" s="172">
        <f>X430*K430</f>
        <v>2.1235500000000004E-2</v>
      </c>
      <c r="Z430" s="172">
        <v>0</v>
      </c>
      <c r="AA430" s="173">
        <f>Z430*K430</f>
        <v>0</v>
      </c>
      <c r="AR430" s="20" t="s">
        <v>321</v>
      </c>
      <c r="AT430" s="20" t="s">
        <v>236</v>
      </c>
      <c r="AU430" s="20" t="s">
        <v>120</v>
      </c>
      <c r="AY430" s="20" t="s">
        <v>235</v>
      </c>
      <c r="BE430" s="108">
        <f>IF(U430="základní",N430,0)</f>
        <v>0</v>
      </c>
      <c r="BF430" s="108">
        <f>IF(U430="snížená",N430,0)</f>
        <v>0</v>
      </c>
      <c r="BG430" s="108">
        <f>IF(U430="zákl. přenesená",N430,0)</f>
        <v>0</v>
      </c>
      <c r="BH430" s="108">
        <f>IF(U430="sníž. přenesená",N430,0)</f>
        <v>0</v>
      </c>
      <c r="BI430" s="108">
        <f>IF(U430="nulová",N430,0)</f>
        <v>0</v>
      </c>
      <c r="BJ430" s="20" t="s">
        <v>26</v>
      </c>
      <c r="BK430" s="108">
        <f>ROUND(L430*K430,2)</f>
        <v>0</v>
      </c>
      <c r="BL430" s="20" t="s">
        <v>321</v>
      </c>
      <c r="BM430" s="20" t="s">
        <v>707</v>
      </c>
    </row>
    <row r="431" spans="2:65" s="11" customFormat="1" ht="22.5" customHeight="1">
      <c r="B431" s="182"/>
      <c r="C431" s="183"/>
      <c r="D431" s="183"/>
      <c r="E431" s="184" t="s">
        <v>35</v>
      </c>
      <c r="F431" s="282" t="s">
        <v>176</v>
      </c>
      <c r="G431" s="283"/>
      <c r="H431" s="283"/>
      <c r="I431" s="283"/>
      <c r="J431" s="183"/>
      <c r="K431" s="185">
        <v>1.35</v>
      </c>
      <c r="L431" s="183"/>
      <c r="M431" s="183"/>
      <c r="N431" s="183"/>
      <c r="O431" s="183"/>
      <c r="P431" s="183"/>
      <c r="Q431" s="183"/>
      <c r="R431" s="186"/>
      <c r="T431" s="187"/>
      <c r="U431" s="183"/>
      <c r="V431" s="183"/>
      <c r="W431" s="183"/>
      <c r="X431" s="183"/>
      <c r="Y431" s="183"/>
      <c r="Z431" s="183"/>
      <c r="AA431" s="188"/>
      <c r="AT431" s="189" t="s">
        <v>243</v>
      </c>
      <c r="AU431" s="189" t="s">
        <v>120</v>
      </c>
      <c r="AV431" s="11" t="s">
        <v>120</v>
      </c>
      <c r="AW431" s="11" t="s">
        <v>42</v>
      </c>
      <c r="AX431" s="11" t="s">
        <v>26</v>
      </c>
      <c r="AY431" s="189" t="s">
        <v>235</v>
      </c>
    </row>
    <row r="432" spans="2:65" s="1" customFormat="1" ht="22.5" customHeight="1">
      <c r="B432" s="37"/>
      <c r="C432" s="167" t="s">
        <v>708</v>
      </c>
      <c r="D432" s="167" t="s">
        <v>236</v>
      </c>
      <c r="E432" s="168" t="s">
        <v>709</v>
      </c>
      <c r="F432" s="270" t="s">
        <v>710</v>
      </c>
      <c r="G432" s="270"/>
      <c r="H432" s="270"/>
      <c r="I432" s="270"/>
      <c r="J432" s="169" t="s">
        <v>259</v>
      </c>
      <c r="K432" s="170">
        <v>1.53</v>
      </c>
      <c r="L432" s="271">
        <v>0</v>
      </c>
      <c r="M432" s="272"/>
      <c r="N432" s="273">
        <f>ROUND(L432*K432,2)</f>
        <v>0</v>
      </c>
      <c r="O432" s="273"/>
      <c r="P432" s="273"/>
      <c r="Q432" s="273"/>
      <c r="R432" s="39"/>
      <c r="T432" s="171" t="s">
        <v>35</v>
      </c>
      <c r="U432" s="46" t="s">
        <v>51</v>
      </c>
      <c r="V432" s="38"/>
      <c r="W432" s="172">
        <f>V432*K432</f>
        <v>0</v>
      </c>
      <c r="X432" s="172">
        <v>1E-4</v>
      </c>
      <c r="Y432" s="172">
        <f>X432*K432</f>
        <v>1.5300000000000001E-4</v>
      </c>
      <c r="Z432" s="172">
        <v>0</v>
      </c>
      <c r="AA432" s="173">
        <f>Z432*K432</f>
        <v>0</v>
      </c>
      <c r="AR432" s="20" t="s">
        <v>321</v>
      </c>
      <c r="AT432" s="20" t="s">
        <v>236</v>
      </c>
      <c r="AU432" s="20" t="s">
        <v>120</v>
      </c>
      <c r="AY432" s="20" t="s">
        <v>235</v>
      </c>
      <c r="BE432" s="108">
        <f>IF(U432="základní",N432,0)</f>
        <v>0</v>
      </c>
      <c r="BF432" s="108">
        <f>IF(U432="snížená",N432,0)</f>
        <v>0</v>
      </c>
      <c r="BG432" s="108">
        <f>IF(U432="zákl. přenesená",N432,0)</f>
        <v>0</v>
      </c>
      <c r="BH432" s="108">
        <f>IF(U432="sníž. přenesená",N432,0)</f>
        <v>0</v>
      </c>
      <c r="BI432" s="108">
        <f>IF(U432="nulová",N432,0)</f>
        <v>0</v>
      </c>
      <c r="BJ432" s="20" t="s">
        <v>26</v>
      </c>
      <c r="BK432" s="108">
        <f>ROUND(L432*K432,2)</f>
        <v>0</v>
      </c>
      <c r="BL432" s="20" t="s">
        <v>321</v>
      </c>
      <c r="BM432" s="20" t="s">
        <v>711</v>
      </c>
    </row>
    <row r="433" spans="2:65" s="10" customFormat="1" ht="22.5" customHeight="1">
      <c r="B433" s="174"/>
      <c r="C433" s="175"/>
      <c r="D433" s="175"/>
      <c r="E433" s="176" t="s">
        <v>35</v>
      </c>
      <c r="F433" s="274" t="s">
        <v>242</v>
      </c>
      <c r="G433" s="275"/>
      <c r="H433" s="275"/>
      <c r="I433" s="275"/>
      <c r="J433" s="175"/>
      <c r="K433" s="177" t="s">
        <v>35</v>
      </c>
      <c r="L433" s="175"/>
      <c r="M433" s="175"/>
      <c r="N433" s="175"/>
      <c r="O433" s="175"/>
      <c r="P433" s="175"/>
      <c r="Q433" s="175"/>
      <c r="R433" s="178"/>
      <c r="T433" s="179"/>
      <c r="U433" s="175"/>
      <c r="V433" s="175"/>
      <c r="W433" s="175"/>
      <c r="X433" s="175"/>
      <c r="Y433" s="175"/>
      <c r="Z433" s="175"/>
      <c r="AA433" s="180"/>
      <c r="AT433" s="181" t="s">
        <v>243</v>
      </c>
      <c r="AU433" s="181" t="s">
        <v>120</v>
      </c>
      <c r="AV433" s="10" t="s">
        <v>26</v>
      </c>
      <c r="AW433" s="10" t="s">
        <v>42</v>
      </c>
      <c r="AX433" s="10" t="s">
        <v>86</v>
      </c>
      <c r="AY433" s="181" t="s">
        <v>235</v>
      </c>
    </row>
    <row r="434" spans="2:65" s="11" customFormat="1" ht="22.5" customHeight="1">
      <c r="B434" s="182"/>
      <c r="C434" s="183"/>
      <c r="D434" s="183"/>
      <c r="E434" s="184" t="s">
        <v>176</v>
      </c>
      <c r="F434" s="276" t="s">
        <v>712</v>
      </c>
      <c r="G434" s="277"/>
      <c r="H434" s="277"/>
      <c r="I434" s="277"/>
      <c r="J434" s="183"/>
      <c r="K434" s="185">
        <v>1.35</v>
      </c>
      <c r="L434" s="183"/>
      <c r="M434" s="183"/>
      <c r="N434" s="183"/>
      <c r="O434" s="183"/>
      <c r="P434" s="183"/>
      <c r="Q434" s="183"/>
      <c r="R434" s="186"/>
      <c r="T434" s="187"/>
      <c r="U434" s="183"/>
      <c r="V434" s="183"/>
      <c r="W434" s="183"/>
      <c r="X434" s="183"/>
      <c r="Y434" s="183"/>
      <c r="Z434" s="183"/>
      <c r="AA434" s="188"/>
      <c r="AT434" s="189" t="s">
        <v>243</v>
      </c>
      <c r="AU434" s="189" t="s">
        <v>120</v>
      </c>
      <c r="AV434" s="11" t="s">
        <v>120</v>
      </c>
      <c r="AW434" s="11" t="s">
        <v>42</v>
      </c>
      <c r="AX434" s="11" t="s">
        <v>86</v>
      </c>
      <c r="AY434" s="189" t="s">
        <v>235</v>
      </c>
    </row>
    <row r="435" spans="2:65" s="11" customFormat="1" ht="22.5" customHeight="1">
      <c r="B435" s="182"/>
      <c r="C435" s="183"/>
      <c r="D435" s="183"/>
      <c r="E435" s="184" t="s">
        <v>35</v>
      </c>
      <c r="F435" s="276" t="s">
        <v>713</v>
      </c>
      <c r="G435" s="277"/>
      <c r="H435" s="277"/>
      <c r="I435" s="277"/>
      <c r="J435" s="183"/>
      <c r="K435" s="185">
        <v>0.18</v>
      </c>
      <c r="L435" s="183"/>
      <c r="M435" s="183"/>
      <c r="N435" s="183"/>
      <c r="O435" s="183"/>
      <c r="P435" s="183"/>
      <c r="Q435" s="183"/>
      <c r="R435" s="186"/>
      <c r="T435" s="187"/>
      <c r="U435" s="183"/>
      <c r="V435" s="183"/>
      <c r="W435" s="183"/>
      <c r="X435" s="183"/>
      <c r="Y435" s="183"/>
      <c r="Z435" s="183"/>
      <c r="AA435" s="188"/>
      <c r="AT435" s="189" t="s">
        <v>243</v>
      </c>
      <c r="AU435" s="189" t="s">
        <v>120</v>
      </c>
      <c r="AV435" s="11" t="s">
        <v>120</v>
      </c>
      <c r="AW435" s="11" t="s">
        <v>42</v>
      </c>
      <c r="AX435" s="11" t="s">
        <v>86</v>
      </c>
      <c r="AY435" s="189" t="s">
        <v>235</v>
      </c>
    </row>
    <row r="436" spans="2:65" s="12" customFormat="1" ht="22.5" customHeight="1">
      <c r="B436" s="190"/>
      <c r="C436" s="191"/>
      <c r="D436" s="191"/>
      <c r="E436" s="192" t="s">
        <v>35</v>
      </c>
      <c r="F436" s="278" t="s">
        <v>246</v>
      </c>
      <c r="G436" s="279"/>
      <c r="H436" s="279"/>
      <c r="I436" s="279"/>
      <c r="J436" s="191"/>
      <c r="K436" s="193">
        <v>1.53</v>
      </c>
      <c r="L436" s="191"/>
      <c r="M436" s="191"/>
      <c r="N436" s="191"/>
      <c r="O436" s="191"/>
      <c r="P436" s="191"/>
      <c r="Q436" s="191"/>
      <c r="R436" s="194"/>
      <c r="T436" s="195"/>
      <c r="U436" s="191"/>
      <c r="V436" s="191"/>
      <c r="W436" s="191"/>
      <c r="X436" s="191"/>
      <c r="Y436" s="191"/>
      <c r="Z436" s="191"/>
      <c r="AA436" s="196"/>
      <c r="AT436" s="197" t="s">
        <v>243</v>
      </c>
      <c r="AU436" s="197" t="s">
        <v>120</v>
      </c>
      <c r="AV436" s="12" t="s">
        <v>240</v>
      </c>
      <c r="AW436" s="12" t="s">
        <v>42</v>
      </c>
      <c r="AX436" s="12" t="s">
        <v>26</v>
      </c>
      <c r="AY436" s="197" t="s">
        <v>235</v>
      </c>
    </row>
    <row r="437" spans="2:65" s="1" customFormat="1" ht="31.5" customHeight="1">
      <c r="B437" s="37"/>
      <c r="C437" s="167" t="s">
        <v>714</v>
      </c>
      <c r="D437" s="167" t="s">
        <v>236</v>
      </c>
      <c r="E437" s="168" t="s">
        <v>715</v>
      </c>
      <c r="F437" s="270" t="s">
        <v>716</v>
      </c>
      <c r="G437" s="270"/>
      <c r="H437" s="270"/>
      <c r="I437" s="270"/>
      <c r="J437" s="169" t="s">
        <v>259</v>
      </c>
      <c r="K437" s="170">
        <v>1.35</v>
      </c>
      <c r="L437" s="271">
        <v>0</v>
      </c>
      <c r="M437" s="272"/>
      <c r="N437" s="273">
        <f>ROUND(L437*K437,2)</f>
        <v>0</v>
      </c>
      <c r="O437" s="273"/>
      <c r="P437" s="273"/>
      <c r="Q437" s="273"/>
      <c r="R437" s="39"/>
      <c r="T437" s="171" t="s">
        <v>35</v>
      </c>
      <c r="U437" s="46" t="s">
        <v>51</v>
      </c>
      <c r="V437" s="38"/>
      <c r="W437" s="172">
        <f>V437*K437</f>
        <v>0</v>
      </c>
      <c r="X437" s="172">
        <v>0</v>
      </c>
      <c r="Y437" s="172">
        <f>X437*K437</f>
        <v>0</v>
      </c>
      <c r="Z437" s="172">
        <v>0</v>
      </c>
      <c r="AA437" s="173">
        <f>Z437*K437</f>
        <v>0</v>
      </c>
      <c r="AR437" s="20" t="s">
        <v>321</v>
      </c>
      <c r="AT437" s="20" t="s">
        <v>236</v>
      </c>
      <c r="AU437" s="20" t="s">
        <v>120</v>
      </c>
      <c r="AY437" s="20" t="s">
        <v>235</v>
      </c>
      <c r="BE437" s="108">
        <f>IF(U437="základní",N437,0)</f>
        <v>0</v>
      </c>
      <c r="BF437" s="108">
        <f>IF(U437="snížená",N437,0)</f>
        <v>0</v>
      </c>
      <c r="BG437" s="108">
        <f>IF(U437="zákl. přenesená",N437,0)</f>
        <v>0</v>
      </c>
      <c r="BH437" s="108">
        <f>IF(U437="sníž. přenesená",N437,0)</f>
        <v>0</v>
      </c>
      <c r="BI437" s="108">
        <f>IF(U437="nulová",N437,0)</f>
        <v>0</v>
      </c>
      <c r="BJ437" s="20" t="s">
        <v>26</v>
      </c>
      <c r="BK437" s="108">
        <f>ROUND(L437*K437,2)</f>
        <v>0</v>
      </c>
      <c r="BL437" s="20" t="s">
        <v>321</v>
      </c>
      <c r="BM437" s="20" t="s">
        <v>717</v>
      </c>
    </row>
    <row r="438" spans="2:65" s="11" customFormat="1" ht="22.5" customHeight="1">
      <c r="B438" s="182"/>
      <c r="C438" s="183"/>
      <c r="D438" s="183"/>
      <c r="E438" s="184" t="s">
        <v>35</v>
      </c>
      <c r="F438" s="282" t="s">
        <v>176</v>
      </c>
      <c r="G438" s="283"/>
      <c r="H438" s="283"/>
      <c r="I438" s="283"/>
      <c r="J438" s="183"/>
      <c r="K438" s="185">
        <v>1.35</v>
      </c>
      <c r="L438" s="183"/>
      <c r="M438" s="183"/>
      <c r="N438" s="183"/>
      <c r="O438" s="183"/>
      <c r="P438" s="183"/>
      <c r="Q438" s="183"/>
      <c r="R438" s="186"/>
      <c r="T438" s="187"/>
      <c r="U438" s="183"/>
      <c r="V438" s="183"/>
      <c r="W438" s="183"/>
      <c r="X438" s="183"/>
      <c r="Y438" s="183"/>
      <c r="Z438" s="183"/>
      <c r="AA438" s="188"/>
      <c r="AT438" s="189" t="s">
        <v>243</v>
      </c>
      <c r="AU438" s="189" t="s">
        <v>120</v>
      </c>
      <c r="AV438" s="11" t="s">
        <v>120</v>
      </c>
      <c r="AW438" s="11" t="s">
        <v>42</v>
      </c>
      <c r="AX438" s="11" t="s">
        <v>26</v>
      </c>
      <c r="AY438" s="189" t="s">
        <v>235</v>
      </c>
    </row>
    <row r="439" spans="2:65" s="1" customFormat="1" ht="31.5" customHeight="1">
      <c r="B439" s="37"/>
      <c r="C439" s="167" t="s">
        <v>718</v>
      </c>
      <c r="D439" s="167" t="s">
        <v>236</v>
      </c>
      <c r="E439" s="168" t="s">
        <v>719</v>
      </c>
      <c r="F439" s="270" t="s">
        <v>720</v>
      </c>
      <c r="G439" s="270"/>
      <c r="H439" s="270"/>
      <c r="I439" s="270"/>
      <c r="J439" s="169" t="s">
        <v>259</v>
      </c>
      <c r="K439" s="170">
        <v>5.84</v>
      </c>
      <c r="L439" s="271">
        <v>0</v>
      </c>
      <c r="M439" s="272"/>
      <c r="N439" s="273">
        <f>ROUND(L439*K439,2)</f>
        <v>0</v>
      </c>
      <c r="O439" s="273"/>
      <c r="P439" s="273"/>
      <c r="Q439" s="273"/>
      <c r="R439" s="39"/>
      <c r="T439" s="171" t="s">
        <v>35</v>
      </c>
      <c r="U439" s="46" t="s">
        <v>51</v>
      </c>
      <c r="V439" s="38"/>
      <c r="W439" s="172">
        <f>V439*K439</f>
        <v>0</v>
      </c>
      <c r="X439" s="172">
        <v>1.2919999999999999E-2</v>
      </c>
      <c r="Y439" s="172">
        <f>X439*K439</f>
        <v>7.5452799999999987E-2</v>
      </c>
      <c r="Z439" s="172">
        <v>0</v>
      </c>
      <c r="AA439" s="173">
        <f>Z439*K439</f>
        <v>0</v>
      </c>
      <c r="AR439" s="20" t="s">
        <v>321</v>
      </c>
      <c r="AT439" s="20" t="s">
        <v>236</v>
      </c>
      <c r="AU439" s="20" t="s">
        <v>120</v>
      </c>
      <c r="AY439" s="20" t="s">
        <v>235</v>
      </c>
      <c r="BE439" s="108">
        <f>IF(U439="základní",N439,0)</f>
        <v>0</v>
      </c>
      <c r="BF439" s="108">
        <f>IF(U439="snížená",N439,0)</f>
        <v>0</v>
      </c>
      <c r="BG439" s="108">
        <f>IF(U439="zákl. přenesená",N439,0)</f>
        <v>0</v>
      </c>
      <c r="BH439" s="108">
        <f>IF(U439="sníž. přenesená",N439,0)</f>
        <v>0</v>
      </c>
      <c r="BI439" s="108">
        <f>IF(U439="nulová",N439,0)</f>
        <v>0</v>
      </c>
      <c r="BJ439" s="20" t="s">
        <v>26</v>
      </c>
      <c r="BK439" s="108">
        <f>ROUND(L439*K439,2)</f>
        <v>0</v>
      </c>
      <c r="BL439" s="20" t="s">
        <v>321</v>
      </c>
      <c r="BM439" s="20" t="s">
        <v>721</v>
      </c>
    </row>
    <row r="440" spans="2:65" s="11" customFormat="1" ht="22.5" customHeight="1">
      <c r="B440" s="182"/>
      <c r="C440" s="183"/>
      <c r="D440" s="183"/>
      <c r="E440" s="184" t="s">
        <v>35</v>
      </c>
      <c r="F440" s="282" t="s">
        <v>168</v>
      </c>
      <c r="G440" s="283"/>
      <c r="H440" s="283"/>
      <c r="I440" s="283"/>
      <c r="J440" s="183"/>
      <c r="K440" s="185">
        <v>5.84</v>
      </c>
      <c r="L440" s="183"/>
      <c r="M440" s="183"/>
      <c r="N440" s="183"/>
      <c r="O440" s="183"/>
      <c r="P440" s="183"/>
      <c r="Q440" s="183"/>
      <c r="R440" s="186"/>
      <c r="T440" s="187"/>
      <c r="U440" s="183"/>
      <c r="V440" s="183"/>
      <c r="W440" s="183"/>
      <c r="X440" s="183"/>
      <c r="Y440" s="183"/>
      <c r="Z440" s="183"/>
      <c r="AA440" s="188"/>
      <c r="AT440" s="189" t="s">
        <v>243</v>
      </c>
      <c r="AU440" s="189" t="s">
        <v>120</v>
      </c>
      <c r="AV440" s="11" t="s">
        <v>120</v>
      </c>
      <c r="AW440" s="11" t="s">
        <v>42</v>
      </c>
      <c r="AX440" s="11" t="s">
        <v>26</v>
      </c>
      <c r="AY440" s="189" t="s">
        <v>235</v>
      </c>
    </row>
    <row r="441" spans="2:65" s="1" customFormat="1" ht="31.5" customHeight="1">
      <c r="B441" s="37"/>
      <c r="C441" s="167" t="s">
        <v>722</v>
      </c>
      <c r="D441" s="167" t="s">
        <v>236</v>
      </c>
      <c r="E441" s="168" t="s">
        <v>723</v>
      </c>
      <c r="F441" s="270" t="s">
        <v>724</v>
      </c>
      <c r="G441" s="270"/>
      <c r="H441" s="270"/>
      <c r="I441" s="270"/>
      <c r="J441" s="169" t="s">
        <v>337</v>
      </c>
      <c r="K441" s="170">
        <v>37.090000000000003</v>
      </c>
      <c r="L441" s="271">
        <v>0</v>
      </c>
      <c r="M441" s="272"/>
      <c r="N441" s="273">
        <f>ROUND(L441*K441,2)</f>
        <v>0</v>
      </c>
      <c r="O441" s="273"/>
      <c r="P441" s="273"/>
      <c r="Q441" s="273"/>
      <c r="R441" s="39"/>
      <c r="T441" s="171" t="s">
        <v>35</v>
      </c>
      <c r="U441" s="46" t="s">
        <v>51</v>
      </c>
      <c r="V441" s="38"/>
      <c r="W441" s="172">
        <f>V441*K441</f>
        <v>0</v>
      </c>
      <c r="X441" s="172">
        <v>2.5999999999999998E-4</v>
      </c>
      <c r="Y441" s="172">
        <f>X441*K441</f>
        <v>9.6433999999999999E-3</v>
      </c>
      <c r="Z441" s="172">
        <v>0</v>
      </c>
      <c r="AA441" s="173">
        <f>Z441*K441</f>
        <v>0</v>
      </c>
      <c r="AR441" s="20" t="s">
        <v>321</v>
      </c>
      <c r="AT441" s="20" t="s">
        <v>236</v>
      </c>
      <c r="AU441" s="20" t="s">
        <v>120</v>
      </c>
      <c r="AY441" s="20" t="s">
        <v>235</v>
      </c>
      <c r="BE441" s="108">
        <f>IF(U441="základní",N441,0)</f>
        <v>0</v>
      </c>
      <c r="BF441" s="108">
        <f>IF(U441="snížená",N441,0)</f>
        <v>0</v>
      </c>
      <c r="BG441" s="108">
        <f>IF(U441="zákl. přenesená",N441,0)</f>
        <v>0</v>
      </c>
      <c r="BH441" s="108">
        <f>IF(U441="sníž. přenesená",N441,0)</f>
        <v>0</v>
      </c>
      <c r="BI441" s="108">
        <f>IF(U441="nulová",N441,0)</f>
        <v>0</v>
      </c>
      <c r="BJ441" s="20" t="s">
        <v>26</v>
      </c>
      <c r="BK441" s="108">
        <f>ROUND(L441*K441,2)</f>
        <v>0</v>
      </c>
      <c r="BL441" s="20" t="s">
        <v>321</v>
      </c>
      <c r="BM441" s="20" t="s">
        <v>725</v>
      </c>
    </row>
    <row r="442" spans="2:65" s="10" customFormat="1" ht="22.5" customHeight="1">
      <c r="B442" s="174"/>
      <c r="C442" s="175"/>
      <c r="D442" s="175"/>
      <c r="E442" s="176" t="s">
        <v>35</v>
      </c>
      <c r="F442" s="274" t="s">
        <v>242</v>
      </c>
      <c r="G442" s="275"/>
      <c r="H442" s="275"/>
      <c r="I442" s="275"/>
      <c r="J442" s="175"/>
      <c r="K442" s="177" t="s">
        <v>35</v>
      </c>
      <c r="L442" s="175"/>
      <c r="M442" s="175"/>
      <c r="N442" s="175"/>
      <c r="O442" s="175"/>
      <c r="P442" s="175"/>
      <c r="Q442" s="175"/>
      <c r="R442" s="178"/>
      <c r="T442" s="179"/>
      <c r="U442" s="175"/>
      <c r="V442" s="175"/>
      <c r="W442" s="175"/>
      <c r="X442" s="175"/>
      <c r="Y442" s="175"/>
      <c r="Z442" s="175"/>
      <c r="AA442" s="180"/>
      <c r="AT442" s="181" t="s">
        <v>243</v>
      </c>
      <c r="AU442" s="181" t="s">
        <v>120</v>
      </c>
      <c r="AV442" s="10" t="s">
        <v>26</v>
      </c>
      <c r="AW442" s="10" t="s">
        <v>42</v>
      </c>
      <c r="AX442" s="10" t="s">
        <v>86</v>
      </c>
      <c r="AY442" s="181" t="s">
        <v>235</v>
      </c>
    </row>
    <row r="443" spans="2:65" s="11" customFormat="1" ht="22.5" customHeight="1">
      <c r="B443" s="182"/>
      <c r="C443" s="183"/>
      <c r="D443" s="183"/>
      <c r="E443" s="184" t="s">
        <v>35</v>
      </c>
      <c r="F443" s="276" t="s">
        <v>607</v>
      </c>
      <c r="G443" s="277"/>
      <c r="H443" s="277"/>
      <c r="I443" s="277"/>
      <c r="J443" s="183"/>
      <c r="K443" s="185">
        <v>13.49</v>
      </c>
      <c r="L443" s="183"/>
      <c r="M443" s="183"/>
      <c r="N443" s="183"/>
      <c r="O443" s="183"/>
      <c r="P443" s="183"/>
      <c r="Q443" s="183"/>
      <c r="R443" s="186"/>
      <c r="T443" s="187"/>
      <c r="U443" s="183"/>
      <c r="V443" s="183"/>
      <c r="W443" s="183"/>
      <c r="X443" s="183"/>
      <c r="Y443" s="183"/>
      <c r="Z443" s="183"/>
      <c r="AA443" s="188"/>
      <c r="AT443" s="189" t="s">
        <v>243</v>
      </c>
      <c r="AU443" s="189" t="s">
        <v>120</v>
      </c>
      <c r="AV443" s="11" t="s">
        <v>120</v>
      </c>
      <c r="AW443" s="11" t="s">
        <v>42</v>
      </c>
      <c r="AX443" s="11" t="s">
        <v>86</v>
      </c>
      <c r="AY443" s="189" t="s">
        <v>235</v>
      </c>
    </row>
    <row r="444" spans="2:65" s="11" customFormat="1" ht="22.5" customHeight="1">
      <c r="B444" s="182"/>
      <c r="C444" s="183"/>
      <c r="D444" s="183"/>
      <c r="E444" s="184" t="s">
        <v>35</v>
      </c>
      <c r="F444" s="276" t="s">
        <v>726</v>
      </c>
      <c r="G444" s="277"/>
      <c r="H444" s="277"/>
      <c r="I444" s="277"/>
      <c r="J444" s="183"/>
      <c r="K444" s="185">
        <v>23.6</v>
      </c>
      <c r="L444" s="183"/>
      <c r="M444" s="183"/>
      <c r="N444" s="183"/>
      <c r="O444" s="183"/>
      <c r="P444" s="183"/>
      <c r="Q444" s="183"/>
      <c r="R444" s="186"/>
      <c r="T444" s="187"/>
      <c r="U444" s="183"/>
      <c r="V444" s="183"/>
      <c r="W444" s="183"/>
      <c r="X444" s="183"/>
      <c r="Y444" s="183"/>
      <c r="Z444" s="183"/>
      <c r="AA444" s="188"/>
      <c r="AT444" s="189" t="s">
        <v>243</v>
      </c>
      <c r="AU444" s="189" t="s">
        <v>120</v>
      </c>
      <c r="AV444" s="11" t="s">
        <v>120</v>
      </c>
      <c r="AW444" s="11" t="s">
        <v>42</v>
      </c>
      <c r="AX444" s="11" t="s">
        <v>86</v>
      </c>
      <c r="AY444" s="189" t="s">
        <v>235</v>
      </c>
    </row>
    <row r="445" spans="2:65" s="12" customFormat="1" ht="22.5" customHeight="1">
      <c r="B445" s="190"/>
      <c r="C445" s="191"/>
      <c r="D445" s="191"/>
      <c r="E445" s="192" t="s">
        <v>35</v>
      </c>
      <c r="F445" s="278" t="s">
        <v>246</v>
      </c>
      <c r="G445" s="279"/>
      <c r="H445" s="279"/>
      <c r="I445" s="279"/>
      <c r="J445" s="191"/>
      <c r="K445" s="193">
        <v>37.090000000000003</v>
      </c>
      <c r="L445" s="191"/>
      <c r="M445" s="191"/>
      <c r="N445" s="191"/>
      <c r="O445" s="191"/>
      <c r="P445" s="191"/>
      <c r="Q445" s="191"/>
      <c r="R445" s="194"/>
      <c r="T445" s="195"/>
      <c r="U445" s="191"/>
      <c r="V445" s="191"/>
      <c r="W445" s="191"/>
      <c r="X445" s="191"/>
      <c r="Y445" s="191"/>
      <c r="Z445" s="191"/>
      <c r="AA445" s="196"/>
      <c r="AT445" s="197" t="s">
        <v>243</v>
      </c>
      <c r="AU445" s="197" t="s">
        <v>120</v>
      </c>
      <c r="AV445" s="12" t="s">
        <v>240</v>
      </c>
      <c r="AW445" s="12" t="s">
        <v>42</v>
      </c>
      <c r="AX445" s="12" t="s">
        <v>26</v>
      </c>
      <c r="AY445" s="197" t="s">
        <v>235</v>
      </c>
    </row>
    <row r="446" spans="2:65" s="1" customFormat="1" ht="22.5" customHeight="1">
      <c r="B446" s="37"/>
      <c r="C446" s="167" t="s">
        <v>727</v>
      </c>
      <c r="D446" s="167" t="s">
        <v>236</v>
      </c>
      <c r="E446" s="168" t="s">
        <v>728</v>
      </c>
      <c r="F446" s="270" t="s">
        <v>729</v>
      </c>
      <c r="G446" s="270"/>
      <c r="H446" s="270"/>
      <c r="I446" s="270"/>
      <c r="J446" s="169" t="s">
        <v>259</v>
      </c>
      <c r="K446" s="170">
        <v>5.84</v>
      </c>
      <c r="L446" s="271">
        <v>0</v>
      </c>
      <c r="M446" s="272"/>
      <c r="N446" s="273">
        <f>ROUND(L446*K446,2)</f>
        <v>0</v>
      </c>
      <c r="O446" s="273"/>
      <c r="P446" s="273"/>
      <c r="Q446" s="273"/>
      <c r="R446" s="39"/>
      <c r="T446" s="171" t="s">
        <v>35</v>
      </c>
      <c r="U446" s="46" t="s">
        <v>51</v>
      </c>
      <c r="V446" s="38"/>
      <c r="W446" s="172">
        <f>V446*K446</f>
        <v>0</v>
      </c>
      <c r="X446" s="172">
        <v>1E-4</v>
      </c>
      <c r="Y446" s="172">
        <f>X446*K446</f>
        <v>5.8399999999999999E-4</v>
      </c>
      <c r="Z446" s="172">
        <v>0</v>
      </c>
      <c r="AA446" s="173">
        <f>Z446*K446</f>
        <v>0</v>
      </c>
      <c r="AR446" s="20" t="s">
        <v>321</v>
      </c>
      <c r="AT446" s="20" t="s">
        <v>236</v>
      </c>
      <c r="AU446" s="20" t="s">
        <v>120</v>
      </c>
      <c r="AY446" s="20" t="s">
        <v>235</v>
      </c>
      <c r="BE446" s="108">
        <f>IF(U446="základní",N446,0)</f>
        <v>0</v>
      </c>
      <c r="BF446" s="108">
        <f>IF(U446="snížená",N446,0)</f>
        <v>0</v>
      </c>
      <c r="BG446" s="108">
        <f>IF(U446="zákl. přenesená",N446,0)</f>
        <v>0</v>
      </c>
      <c r="BH446" s="108">
        <f>IF(U446="sníž. přenesená",N446,0)</f>
        <v>0</v>
      </c>
      <c r="BI446" s="108">
        <f>IF(U446="nulová",N446,0)</f>
        <v>0</v>
      </c>
      <c r="BJ446" s="20" t="s">
        <v>26</v>
      </c>
      <c r="BK446" s="108">
        <f>ROUND(L446*K446,2)</f>
        <v>0</v>
      </c>
      <c r="BL446" s="20" t="s">
        <v>321</v>
      </c>
      <c r="BM446" s="20" t="s">
        <v>730</v>
      </c>
    </row>
    <row r="447" spans="2:65" s="11" customFormat="1" ht="22.5" customHeight="1">
      <c r="B447" s="182"/>
      <c r="C447" s="183"/>
      <c r="D447" s="183"/>
      <c r="E447" s="184" t="s">
        <v>35</v>
      </c>
      <c r="F447" s="282" t="s">
        <v>168</v>
      </c>
      <c r="G447" s="283"/>
      <c r="H447" s="283"/>
      <c r="I447" s="283"/>
      <c r="J447" s="183"/>
      <c r="K447" s="185">
        <v>5.84</v>
      </c>
      <c r="L447" s="183"/>
      <c r="M447" s="183"/>
      <c r="N447" s="183"/>
      <c r="O447" s="183"/>
      <c r="P447" s="183"/>
      <c r="Q447" s="183"/>
      <c r="R447" s="186"/>
      <c r="T447" s="187"/>
      <c r="U447" s="183"/>
      <c r="V447" s="183"/>
      <c r="W447" s="183"/>
      <c r="X447" s="183"/>
      <c r="Y447" s="183"/>
      <c r="Z447" s="183"/>
      <c r="AA447" s="188"/>
      <c r="AT447" s="189" t="s">
        <v>243</v>
      </c>
      <c r="AU447" s="189" t="s">
        <v>120</v>
      </c>
      <c r="AV447" s="11" t="s">
        <v>120</v>
      </c>
      <c r="AW447" s="11" t="s">
        <v>42</v>
      </c>
      <c r="AX447" s="11" t="s">
        <v>26</v>
      </c>
      <c r="AY447" s="189" t="s">
        <v>235</v>
      </c>
    </row>
    <row r="448" spans="2:65" s="1" customFormat="1" ht="31.5" customHeight="1">
      <c r="B448" s="37"/>
      <c r="C448" s="167" t="s">
        <v>731</v>
      </c>
      <c r="D448" s="167" t="s">
        <v>236</v>
      </c>
      <c r="E448" s="168" t="s">
        <v>732</v>
      </c>
      <c r="F448" s="270" t="s">
        <v>733</v>
      </c>
      <c r="G448" s="270"/>
      <c r="H448" s="270"/>
      <c r="I448" s="270"/>
      <c r="J448" s="169" t="s">
        <v>259</v>
      </c>
      <c r="K448" s="170">
        <v>1.34</v>
      </c>
      <c r="L448" s="271">
        <v>0</v>
      </c>
      <c r="M448" s="272"/>
      <c r="N448" s="273">
        <f>ROUND(L448*K448,2)</f>
        <v>0</v>
      </c>
      <c r="O448" s="273"/>
      <c r="P448" s="273"/>
      <c r="Q448" s="273"/>
      <c r="R448" s="39"/>
      <c r="T448" s="171" t="s">
        <v>35</v>
      </c>
      <c r="U448" s="46" t="s">
        <v>51</v>
      </c>
      <c r="V448" s="38"/>
      <c r="W448" s="172">
        <f>V448*K448</f>
        <v>0</v>
      </c>
      <c r="X448" s="172">
        <v>0</v>
      </c>
      <c r="Y448" s="172">
        <f>X448*K448</f>
        <v>0</v>
      </c>
      <c r="Z448" s="172">
        <v>0</v>
      </c>
      <c r="AA448" s="173">
        <f>Z448*K448</f>
        <v>0</v>
      </c>
      <c r="AR448" s="20" t="s">
        <v>321</v>
      </c>
      <c r="AT448" s="20" t="s">
        <v>236</v>
      </c>
      <c r="AU448" s="20" t="s">
        <v>120</v>
      </c>
      <c r="AY448" s="20" t="s">
        <v>235</v>
      </c>
      <c r="BE448" s="108">
        <f>IF(U448="základní",N448,0)</f>
        <v>0</v>
      </c>
      <c r="BF448" s="108">
        <f>IF(U448="snížená",N448,0)</f>
        <v>0</v>
      </c>
      <c r="BG448" s="108">
        <f>IF(U448="zákl. přenesená",N448,0)</f>
        <v>0</v>
      </c>
      <c r="BH448" s="108">
        <f>IF(U448="sníž. přenesená",N448,0)</f>
        <v>0</v>
      </c>
      <c r="BI448" s="108">
        <f>IF(U448="nulová",N448,0)</f>
        <v>0</v>
      </c>
      <c r="BJ448" s="20" t="s">
        <v>26</v>
      </c>
      <c r="BK448" s="108">
        <f>ROUND(L448*K448,2)</f>
        <v>0</v>
      </c>
      <c r="BL448" s="20" t="s">
        <v>321</v>
      </c>
      <c r="BM448" s="20" t="s">
        <v>734</v>
      </c>
    </row>
    <row r="449" spans="2:65" s="10" customFormat="1" ht="22.5" customHeight="1">
      <c r="B449" s="174"/>
      <c r="C449" s="175"/>
      <c r="D449" s="175"/>
      <c r="E449" s="176" t="s">
        <v>35</v>
      </c>
      <c r="F449" s="274" t="s">
        <v>242</v>
      </c>
      <c r="G449" s="275"/>
      <c r="H449" s="275"/>
      <c r="I449" s="275"/>
      <c r="J449" s="175"/>
      <c r="K449" s="177" t="s">
        <v>35</v>
      </c>
      <c r="L449" s="175"/>
      <c r="M449" s="175"/>
      <c r="N449" s="175"/>
      <c r="O449" s="175"/>
      <c r="P449" s="175"/>
      <c r="Q449" s="175"/>
      <c r="R449" s="178"/>
      <c r="T449" s="179"/>
      <c r="U449" s="175"/>
      <c r="V449" s="175"/>
      <c r="W449" s="175"/>
      <c r="X449" s="175"/>
      <c r="Y449" s="175"/>
      <c r="Z449" s="175"/>
      <c r="AA449" s="180"/>
      <c r="AT449" s="181" t="s">
        <v>243</v>
      </c>
      <c r="AU449" s="181" t="s">
        <v>120</v>
      </c>
      <c r="AV449" s="10" t="s">
        <v>26</v>
      </c>
      <c r="AW449" s="10" t="s">
        <v>42</v>
      </c>
      <c r="AX449" s="10" t="s">
        <v>86</v>
      </c>
      <c r="AY449" s="181" t="s">
        <v>235</v>
      </c>
    </row>
    <row r="450" spans="2:65" s="11" customFormat="1" ht="22.5" customHeight="1">
      <c r="B450" s="182"/>
      <c r="C450" s="183"/>
      <c r="D450" s="183"/>
      <c r="E450" s="184" t="s">
        <v>35</v>
      </c>
      <c r="F450" s="276" t="s">
        <v>735</v>
      </c>
      <c r="G450" s="277"/>
      <c r="H450" s="277"/>
      <c r="I450" s="277"/>
      <c r="J450" s="183"/>
      <c r="K450" s="185">
        <v>1.34</v>
      </c>
      <c r="L450" s="183"/>
      <c r="M450" s="183"/>
      <c r="N450" s="183"/>
      <c r="O450" s="183"/>
      <c r="P450" s="183"/>
      <c r="Q450" s="183"/>
      <c r="R450" s="186"/>
      <c r="T450" s="187"/>
      <c r="U450" s="183"/>
      <c r="V450" s="183"/>
      <c r="W450" s="183"/>
      <c r="X450" s="183"/>
      <c r="Y450" s="183"/>
      <c r="Z450" s="183"/>
      <c r="AA450" s="188"/>
      <c r="AT450" s="189" t="s">
        <v>243</v>
      </c>
      <c r="AU450" s="189" t="s">
        <v>120</v>
      </c>
      <c r="AV450" s="11" t="s">
        <v>120</v>
      </c>
      <c r="AW450" s="11" t="s">
        <v>42</v>
      </c>
      <c r="AX450" s="11" t="s">
        <v>26</v>
      </c>
      <c r="AY450" s="189" t="s">
        <v>235</v>
      </c>
    </row>
    <row r="451" spans="2:65" s="1" customFormat="1" ht="31.5" customHeight="1">
      <c r="B451" s="37"/>
      <c r="C451" s="167" t="s">
        <v>736</v>
      </c>
      <c r="D451" s="167" t="s">
        <v>236</v>
      </c>
      <c r="E451" s="168" t="s">
        <v>737</v>
      </c>
      <c r="F451" s="270" t="s">
        <v>738</v>
      </c>
      <c r="G451" s="270"/>
      <c r="H451" s="270"/>
      <c r="I451" s="270"/>
      <c r="J451" s="169" t="s">
        <v>259</v>
      </c>
      <c r="K451" s="170">
        <v>37.21</v>
      </c>
      <c r="L451" s="271">
        <v>0</v>
      </c>
      <c r="M451" s="272"/>
      <c r="N451" s="273">
        <f>ROUND(L451*K451,2)</f>
        <v>0</v>
      </c>
      <c r="O451" s="273"/>
      <c r="P451" s="273"/>
      <c r="Q451" s="273"/>
      <c r="R451" s="39"/>
      <c r="T451" s="171" t="s">
        <v>35</v>
      </c>
      <c r="U451" s="46" t="s">
        <v>51</v>
      </c>
      <c r="V451" s="38"/>
      <c r="W451" s="172">
        <f>V451*K451</f>
        <v>0</v>
      </c>
      <c r="X451" s="172">
        <v>1.4999999999999999E-4</v>
      </c>
      <c r="Y451" s="172">
        <f>X451*K451</f>
        <v>5.5814999999999997E-3</v>
      </c>
      <c r="Z451" s="172">
        <v>0</v>
      </c>
      <c r="AA451" s="173">
        <f>Z451*K451</f>
        <v>0</v>
      </c>
      <c r="AR451" s="20" t="s">
        <v>321</v>
      </c>
      <c r="AT451" s="20" t="s">
        <v>236</v>
      </c>
      <c r="AU451" s="20" t="s">
        <v>120</v>
      </c>
      <c r="AY451" s="20" t="s">
        <v>235</v>
      </c>
      <c r="BE451" s="108">
        <f>IF(U451="základní",N451,0)</f>
        <v>0</v>
      </c>
      <c r="BF451" s="108">
        <f>IF(U451="snížená",N451,0)</f>
        <v>0</v>
      </c>
      <c r="BG451" s="108">
        <f>IF(U451="zákl. přenesená",N451,0)</f>
        <v>0</v>
      </c>
      <c r="BH451" s="108">
        <f>IF(U451="sníž. přenesená",N451,0)</f>
        <v>0</v>
      </c>
      <c r="BI451" s="108">
        <f>IF(U451="nulová",N451,0)</f>
        <v>0</v>
      </c>
      <c r="BJ451" s="20" t="s">
        <v>26</v>
      </c>
      <c r="BK451" s="108">
        <f>ROUND(L451*K451,2)</f>
        <v>0</v>
      </c>
      <c r="BL451" s="20" t="s">
        <v>321</v>
      </c>
      <c r="BM451" s="20" t="s">
        <v>739</v>
      </c>
    </row>
    <row r="452" spans="2:65" s="11" customFormat="1" ht="22.5" customHeight="1">
      <c r="B452" s="182"/>
      <c r="C452" s="183"/>
      <c r="D452" s="183"/>
      <c r="E452" s="184" t="s">
        <v>35</v>
      </c>
      <c r="F452" s="282" t="s">
        <v>178</v>
      </c>
      <c r="G452" s="283"/>
      <c r="H452" s="283"/>
      <c r="I452" s="283"/>
      <c r="J452" s="183"/>
      <c r="K452" s="185">
        <v>31.37</v>
      </c>
      <c r="L452" s="183"/>
      <c r="M452" s="183"/>
      <c r="N452" s="183"/>
      <c r="O452" s="183"/>
      <c r="P452" s="183"/>
      <c r="Q452" s="183"/>
      <c r="R452" s="186"/>
      <c r="T452" s="187"/>
      <c r="U452" s="183"/>
      <c r="V452" s="183"/>
      <c r="W452" s="183"/>
      <c r="X452" s="183"/>
      <c r="Y452" s="183"/>
      <c r="Z452" s="183"/>
      <c r="AA452" s="188"/>
      <c r="AT452" s="189" t="s">
        <v>243</v>
      </c>
      <c r="AU452" s="189" t="s">
        <v>120</v>
      </c>
      <c r="AV452" s="11" t="s">
        <v>120</v>
      </c>
      <c r="AW452" s="11" t="s">
        <v>42</v>
      </c>
      <c r="AX452" s="11" t="s">
        <v>86</v>
      </c>
      <c r="AY452" s="189" t="s">
        <v>235</v>
      </c>
    </row>
    <row r="453" spans="2:65" s="11" customFormat="1" ht="22.5" customHeight="1">
      <c r="B453" s="182"/>
      <c r="C453" s="183"/>
      <c r="D453" s="183"/>
      <c r="E453" s="184" t="s">
        <v>35</v>
      </c>
      <c r="F453" s="276" t="s">
        <v>168</v>
      </c>
      <c r="G453" s="277"/>
      <c r="H453" s="277"/>
      <c r="I453" s="277"/>
      <c r="J453" s="183"/>
      <c r="K453" s="185">
        <v>5.84</v>
      </c>
      <c r="L453" s="183"/>
      <c r="M453" s="183"/>
      <c r="N453" s="183"/>
      <c r="O453" s="183"/>
      <c r="P453" s="183"/>
      <c r="Q453" s="183"/>
      <c r="R453" s="186"/>
      <c r="T453" s="187"/>
      <c r="U453" s="183"/>
      <c r="V453" s="183"/>
      <c r="W453" s="183"/>
      <c r="X453" s="183"/>
      <c r="Y453" s="183"/>
      <c r="Z453" s="183"/>
      <c r="AA453" s="188"/>
      <c r="AT453" s="189" t="s">
        <v>243</v>
      </c>
      <c r="AU453" s="189" t="s">
        <v>120</v>
      </c>
      <c r="AV453" s="11" t="s">
        <v>120</v>
      </c>
      <c r="AW453" s="11" t="s">
        <v>42</v>
      </c>
      <c r="AX453" s="11" t="s">
        <v>86</v>
      </c>
      <c r="AY453" s="189" t="s">
        <v>235</v>
      </c>
    </row>
    <row r="454" spans="2:65" s="12" customFormat="1" ht="22.5" customHeight="1">
      <c r="B454" s="190"/>
      <c r="C454" s="191"/>
      <c r="D454" s="191"/>
      <c r="E454" s="192" t="s">
        <v>35</v>
      </c>
      <c r="F454" s="278" t="s">
        <v>246</v>
      </c>
      <c r="G454" s="279"/>
      <c r="H454" s="279"/>
      <c r="I454" s="279"/>
      <c r="J454" s="191"/>
      <c r="K454" s="193">
        <v>37.21</v>
      </c>
      <c r="L454" s="191"/>
      <c r="M454" s="191"/>
      <c r="N454" s="191"/>
      <c r="O454" s="191"/>
      <c r="P454" s="191"/>
      <c r="Q454" s="191"/>
      <c r="R454" s="194"/>
      <c r="T454" s="195"/>
      <c r="U454" s="191"/>
      <c r="V454" s="191"/>
      <c r="W454" s="191"/>
      <c r="X454" s="191"/>
      <c r="Y454" s="191"/>
      <c r="Z454" s="191"/>
      <c r="AA454" s="196"/>
      <c r="AT454" s="197" t="s">
        <v>243</v>
      </c>
      <c r="AU454" s="197" t="s">
        <v>120</v>
      </c>
      <c r="AV454" s="12" t="s">
        <v>240</v>
      </c>
      <c r="AW454" s="12" t="s">
        <v>42</v>
      </c>
      <c r="AX454" s="12" t="s">
        <v>26</v>
      </c>
      <c r="AY454" s="197" t="s">
        <v>235</v>
      </c>
    </row>
    <row r="455" spans="2:65" s="1" customFormat="1" ht="44.25" customHeight="1">
      <c r="B455" s="37"/>
      <c r="C455" s="167" t="s">
        <v>740</v>
      </c>
      <c r="D455" s="167" t="s">
        <v>236</v>
      </c>
      <c r="E455" s="168" t="s">
        <v>741</v>
      </c>
      <c r="F455" s="270" t="s">
        <v>742</v>
      </c>
      <c r="G455" s="270"/>
      <c r="H455" s="270"/>
      <c r="I455" s="270"/>
      <c r="J455" s="169" t="s">
        <v>259</v>
      </c>
      <c r="K455" s="170">
        <v>31.37</v>
      </c>
      <c r="L455" s="271">
        <v>0</v>
      </c>
      <c r="M455" s="272"/>
      <c r="N455" s="273">
        <f>ROUND(L455*K455,2)</f>
        <v>0</v>
      </c>
      <c r="O455" s="273"/>
      <c r="P455" s="273"/>
      <c r="Q455" s="273"/>
      <c r="R455" s="39"/>
      <c r="T455" s="171" t="s">
        <v>35</v>
      </c>
      <c r="U455" s="46" t="s">
        <v>51</v>
      </c>
      <c r="V455" s="38"/>
      <c r="W455" s="172">
        <f>V455*K455</f>
        <v>0</v>
      </c>
      <c r="X455" s="172">
        <v>1.175E-2</v>
      </c>
      <c r="Y455" s="172">
        <f>X455*K455</f>
        <v>0.36859750000000002</v>
      </c>
      <c r="Z455" s="172">
        <v>0</v>
      </c>
      <c r="AA455" s="173">
        <f>Z455*K455</f>
        <v>0</v>
      </c>
      <c r="AR455" s="20" t="s">
        <v>321</v>
      </c>
      <c r="AT455" s="20" t="s">
        <v>236</v>
      </c>
      <c r="AU455" s="20" t="s">
        <v>120</v>
      </c>
      <c r="AY455" s="20" t="s">
        <v>235</v>
      </c>
      <c r="BE455" s="108">
        <f>IF(U455="základní",N455,0)</f>
        <v>0</v>
      </c>
      <c r="BF455" s="108">
        <f>IF(U455="snížená",N455,0)</f>
        <v>0</v>
      </c>
      <c r="BG455" s="108">
        <f>IF(U455="zákl. přenesená",N455,0)</f>
        <v>0</v>
      </c>
      <c r="BH455" s="108">
        <f>IF(U455="sníž. přenesená",N455,0)</f>
        <v>0</v>
      </c>
      <c r="BI455" s="108">
        <f>IF(U455="nulová",N455,0)</f>
        <v>0</v>
      </c>
      <c r="BJ455" s="20" t="s">
        <v>26</v>
      </c>
      <c r="BK455" s="108">
        <f>ROUND(L455*K455,2)</f>
        <v>0</v>
      </c>
      <c r="BL455" s="20" t="s">
        <v>321</v>
      </c>
      <c r="BM455" s="20" t="s">
        <v>743</v>
      </c>
    </row>
    <row r="456" spans="2:65" s="10" customFormat="1" ht="22.5" customHeight="1">
      <c r="B456" s="174"/>
      <c r="C456" s="175"/>
      <c r="D456" s="175"/>
      <c r="E456" s="176" t="s">
        <v>35</v>
      </c>
      <c r="F456" s="274" t="s">
        <v>242</v>
      </c>
      <c r="G456" s="275"/>
      <c r="H456" s="275"/>
      <c r="I456" s="275"/>
      <c r="J456" s="175"/>
      <c r="K456" s="177" t="s">
        <v>35</v>
      </c>
      <c r="L456" s="175"/>
      <c r="M456" s="175"/>
      <c r="N456" s="175"/>
      <c r="O456" s="175"/>
      <c r="P456" s="175"/>
      <c r="Q456" s="175"/>
      <c r="R456" s="178"/>
      <c r="T456" s="179"/>
      <c r="U456" s="175"/>
      <c r="V456" s="175"/>
      <c r="W456" s="175"/>
      <c r="X456" s="175"/>
      <c r="Y456" s="175"/>
      <c r="Z456" s="175"/>
      <c r="AA456" s="180"/>
      <c r="AT456" s="181" t="s">
        <v>243</v>
      </c>
      <c r="AU456" s="181" t="s">
        <v>120</v>
      </c>
      <c r="AV456" s="10" t="s">
        <v>26</v>
      </c>
      <c r="AW456" s="10" t="s">
        <v>42</v>
      </c>
      <c r="AX456" s="10" t="s">
        <v>86</v>
      </c>
      <c r="AY456" s="181" t="s">
        <v>235</v>
      </c>
    </row>
    <row r="457" spans="2:65" s="11" customFormat="1" ht="22.5" customHeight="1">
      <c r="B457" s="182"/>
      <c r="C457" s="183"/>
      <c r="D457" s="183"/>
      <c r="E457" s="184" t="s">
        <v>178</v>
      </c>
      <c r="F457" s="276" t="s">
        <v>122</v>
      </c>
      <c r="G457" s="277"/>
      <c r="H457" s="277"/>
      <c r="I457" s="277"/>
      <c r="J457" s="183"/>
      <c r="K457" s="185">
        <v>31.37</v>
      </c>
      <c r="L457" s="183"/>
      <c r="M457" s="183"/>
      <c r="N457" s="183"/>
      <c r="O457" s="183"/>
      <c r="P457" s="183"/>
      <c r="Q457" s="183"/>
      <c r="R457" s="186"/>
      <c r="T457" s="187"/>
      <c r="U457" s="183"/>
      <c r="V457" s="183"/>
      <c r="W457" s="183"/>
      <c r="X457" s="183"/>
      <c r="Y457" s="183"/>
      <c r="Z457" s="183"/>
      <c r="AA457" s="188"/>
      <c r="AT457" s="189" t="s">
        <v>243</v>
      </c>
      <c r="AU457" s="189" t="s">
        <v>120</v>
      </c>
      <c r="AV457" s="11" t="s">
        <v>120</v>
      </c>
      <c r="AW457" s="11" t="s">
        <v>42</v>
      </c>
      <c r="AX457" s="11" t="s">
        <v>26</v>
      </c>
      <c r="AY457" s="189" t="s">
        <v>235</v>
      </c>
    </row>
    <row r="458" spans="2:65" s="1" customFormat="1" ht="31.5" customHeight="1">
      <c r="B458" s="37"/>
      <c r="C458" s="167" t="s">
        <v>744</v>
      </c>
      <c r="D458" s="167" t="s">
        <v>236</v>
      </c>
      <c r="E458" s="168" t="s">
        <v>745</v>
      </c>
      <c r="F458" s="270" t="s">
        <v>746</v>
      </c>
      <c r="G458" s="270"/>
      <c r="H458" s="270"/>
      <c r="I458" s="270"/>
      <c r="J458" s="169" t="s">
        <v>254</v>
      </c>
      <c r="K458" s="170">
        <v>0.48099999999999998</v>
      </c>
      <c r="L458" s="271">
        <v>0</v>
      </c>
      <c r="M458" s="272"/>
      <c r="N458" s="273">
        <f>ROUND(L458*K458,2)</f>
        <v>0</v>
      </c>
      <c r="O458" s="273"/>
      <c r="P458" s="273"/>
      <c r="Q458" s="273"/>
      <c r="R458" s="39"/>
      <c r="T458" s="171" t="s">
        <v>35</v>
      </c>
      <c r="U458" s="46" t="s">
        <v>51</v>
      </c>
      <c r="V458" s="38"/>
      <c r="W458" s="172">
        <f>V458*K458</f>
        <v>0</v>
      </c>
      <c r="X458" s="172">
        <v>0</v>
      </c>
      <c r="Y458" s="172">
        <f>X458*K458</f>
        <v>0</v>
      </c>
      <c r="Z458" s="172">
        <v>0</v>
      </c>
      <c r="AA458" s="173">
        <f>Z458*K458</f>
        <v>0</v>
      </c>
      <c r="AR458" s="20" t="s">
        <v>321</v>
      </c>
      <c r="AT458" s="20" t="s">
        <v>236</v>
      </c>
      <c r="AU458" s="20" t="s">
        <v>120</v>
      </c>
      <c r="AY458" s="20" t="s">
        <v>235</v>
      </c>
      <c r="BE458" s="108">
        <f>IF(U458="základní",N458,0)</f>
        <v>0</v>
      </c>
      <c r="BF458" s="108">
        <f>IF(U458="snížená",N458,0)</f>
        <v>0</v>
      </c>
      <c r="BG458" s="108">
        <f>IF(U458="zákl. přenesená",N458,0)</f>
        <v>0</v>
      </c>
      <c r="BH458" s="108">
        <f>IF(U458="sníž. přenesená",N458,0)</f>
        <v>0</v>
      </c>
      <c r="BI458" s="108">
        <f>IF(U458="nulová",N458,0)</f>
        <v>0</v>
      </c>
      <c r="BJ458" s="20" t="s">
        <v>26</v>
      </c>
      <c r="BK458" s="108">
        <f>ROUND(L458*K458,2)</f>
        <v>0</v>
      </c>
      <c r="BL458" s="20" t="s">
        <v>321</v>
      </c>
      <c r="BM458" s="20" t="s">
        <v>747</v>
      </c>
    </row>
    <row r="459" spans="2:65" s="1" customFormat="1" ht="44.25" customHeight="1">
      <c r="B459" s="37"/>
      <c r="C459" s="167" t="s">
        <v>748</v>
      </c>
      <c r="D459" s="167" t="s">
        <v>236</v>
      </c>
      <c r="E459" s="168" t="s">
        <v>749</v>
      </c>
      <c r="F459" s="270" t="s">
        <v>750</v>
      </c>
      <c r="G459" s="270"/>
      <c r="H459" s="270"/>
      <c r="I459" s="270"/>
      <c r="J459" s="169" t="s">
        <v>254</v>
      </c>
      <c r="K459" s="170">
        <v>0.48099999999999998</v>
      </c>
      <c r="L459" s="271">
        <v>0</v>
      </c>
      <c r="M459" s="272"/>
      <c r="N459" s="273">
        <f>ROUND(L459*K459,2)</f>
        <v>0</v>
      </c>
      <c r="O459" s="273"/>
      <c r="P459" s="273"/>
      <c r="Q459" s="273"/>
      <c r="R459" s="39"/>
      <c r="T459" s="171" t="s">
        <v>35</v>
      </c>
      <c r="U459" s="46" t="s">
        <v>51</v>
      </c>
      <c r="V459" s="38"/>
      <c r="W459" s="172">
        <f>V459*K459</f>
        <v>0</v>
      </c>
      <c r="X459" s="172">
        <v>0</v>
      </c>
      <c r="Y459" s="172">
        <f>X459*K459</f>
        <v>0</v>
      </c>
      <c r="Z459" s="172">
        <v>0</v>
      </c>
      <c r="AA459" s="173">
        <f>Z459*K459</f>
        <v>0</v>
      </c>
      <c r="AR459" s="20" t="s">
        <v>321</v>
      </c>
      <c r="AT459" s="20" t="s">
        <v>236</v>
      </c>
      <c r="AU459" s="20" t="s">
        <v>120</v>
      </c>
      <c r="AY459" s="20" t="s">
        <v>235</v>
      </c>
      <c r="BE459" s="108">
        <f>IF(U459="základní",N459,0)</f>
        <v>0</v>
      </c>
      <c r="BF459" s="108">
        <f>IF(U459="snížená",N459,0)</f>
        <v>0</v>
      </c>
      <c r="BG459" s="108">
        <f>IF(U459="zákl. přenesená",N459,0)</f>
        <v>0</v>
      </c>
      <c r="BH459" s="108">
        <f>IF(U459="sníž. přenesená",N459,0)</f>
        <v>0</v>
      </c>
      <c r="BI459" s="108">
        <f>IF(U459="nulová",N459,0)</f>
        <v>0</v>
      </c>
      <c r="BJ459" s="20" t="s">
        <v>26</v>
      </c>
      <c r="BK459" s="108">
        <f>ROUND(L459*K459,2)</f>
        <v>0</v>
      </c>
      <c r="BL459" s="20" t="s">
        <v>321</v>
      </c>
      <c r="BM459" s="20" t="s">
        <v>751</v>
      </c>
    </row>
    <row r="460" spans="2:65" s="9" customFormat="1" ht="29.85" customHeight="1">
      <c r="B460" s="156"/>
      <c r="C460" s="157"/>
      <c r="D460" s="166" t="s">
        <v>205</v>
      </c>
      <c r="E460" s="166"/>
      <c r="F460" s="166"/>
      <c r="G460" s="166"/>
      <c r="H460" s="166"/>
      <c r="I460" s="166"/>
      <c r="J460" s="166"/>
      <c r="K460" s="166"/>
      <c r="L460" s="166"/>
      <c r="M460" s="166"/>
      <c r="N460" s="295">
        <f>BK460</f>
        <v>0</v>
      </c>
      <c r="O460" s="296"/>
      <c r="P460" s="296"/>
      <c r="Q460" s="296"/>
      <c r="R460" s="159"/>
      <c r="T460" s="160"/>
      <c r="U460" s="157"/>
      <c r="V460" s="157"/>
      <c r="W460" s="161">
        <f>SUM(W461:W470)</f>
        <v>0</v>
      </c>
      <c r="X460" s="157"/>
      <c r="Y460" s="161">
        <f>SUM(Y461:Y470)</f>
        <v>2.7477000000000001E-2</v>
      </c>
      <c r="Z460" s="157"/>
      <c r="AA460" s="162">
        <f>SUM(AA461:AA470)</f>
        <v>0</v>
      </c>
      <c r="AR460" s="163" t="s">
        <v>120</v>
      </c>
      <c r="AT460" s="164" t="s">
        <v>85</v>
      </c>
      <c r="AU460" s="164" t="s">
        <v>26</v>
      </c>
      <c r="AY460" s="163" t="s">
        <v>235</v>
      </c>
      <c r="BK460" s="165">
        <f>SUM(BK461:BK470)</f>
        <v>0</v>
      </c>
    </row>
    <row r="461" spans="2:65" s="1" customFormat="1" ht="31.5" customHeight="1">
      <c r="B461" s="37"/>
      <c r="C461" s="167" t="s">
        <v>752</v>
      </c>
      <c r="D461" s="167" t="s">
        <v>236</v>
      </c>
      <c r="E461" s="168" t="s">
        <v>753</v>
      </c>
      <c r="F461" s="270" t="s">
        <v>754</v>
      </c>
      <c r="G461" s="270"/>
      <c r="H461" s="270"/>
      <c r="I461" s="270"/>
      <c r="J461" s="169" t="s">
        <v>337</v>
      </c>
      <c r="K461" s="170">
        <v>0.8</v>
      </c>
      <c r="L461" s="271">
        <v>0</v>
      </c>
      <c r="M461" s="272"/>
      <c r="N461" s="273">
        <f>ROUND(L461*K461,2)</f>
        <v>0</v>
      </c>
      <c r="O461" s="273"/>
      <c r="P461" s="273"/>
      <c r="Q461" s="273"/>
      <c r="R461" s="39"/>
      <c r="T461" s="171" t="s">
        <v>35</v>
      </c>
      <c r="U461" s="46" t="s">
        <v>51</v>
      </c>
      <c r="V461" s="38"/>
      <c r="W461" s="172">
        <f>V461*K461</f>
        <v>0</v>
      </c>
      <c r="X461" s="172">
        <v>1.4400000000000001E-3</v>
      </c>
      <c r="Y461" s="172">
        <f>X461*K461</f>
        <v>1.152E-3</v>
      </c>
      <c r="Z461" s="172">
        <v>0</v>
      </c>
      <c r="AA461" s="173">
        <f>Z461*K461</f>
        <v>0</v>
      </c>
      <c r="AR461" s="20" t="s">
        <v>321</v>
      </c>
      <c r="AT461" s="20" t="s">
        <v>236</v>
      </c>
      <c r="AU461" s="20" t="s">
        <v>120</v>
      </c>
      <c r="AY461" s="20" t="s">
        <v>235</v>
      </c>
      <c r="BE461" s="108">
        <f>IF(U461="základní",N461,0)</f>
        <v>0</v>
      </c>
      <c r="BF461" s="108">
        <f>IF(U461="snížená",N461,0)</f>
        <v>0</v>
      </c>
      <c r="BG461" s="108">
        <f>IF(U461="zákl. přenesená",N461,0)</f>
        <v>0</v>
      </c>
      <c r="BH461" s="108">
        <f>IF(U461="sníž. přenesená",N461,0)</f>
        <v>0</v>
      </c>
      <c r="BI461" s="108">
        <f>IF(U461="nulová",N461,0)</f>
        <v>0</v>
      </c>
      <c r="BJ461" s="20" t="s">
        <v>26</v>
      </c>
      <c r="BK461" s="108">
        <f>ROUND(L461*K461,2)</f>
        <v>0</v>
      </c>
      <c r="BL461" s="20" t="s">
        <v>321</v>
      </c>
      <c r="BM461" s="20" t="s">
        <v>755</v>
      </c>
    </row>
    <row r="462" spans="2:65" s="10" customFormat="1" ht="22.5" customHeight="1">
      <c r="B462" s="174"/>
      <c r="C462" s="175"/>
      <c r="D462" s="175"/>
      <c r="E462" s="176" t="s">
        <v>35</v>
      </c>
      <c r="F462" s="274" t="s">
        <v>242</v>
      </c>
      <c r="G462" s="275"/>
      <c r="H462" s="275"/>
      <c r="I462" s="275"/>
      <c r="J462" s="175"/>
      <c r="K462" s="177" t="s">
        <v>35</v>
      </c>
      <c r="L462" s="175"/>
      <c r="M462" s="175"/>
      <c r="N462" s="175"/>
      <c r="O462" s="175"/>
      <c r="P462" s="175"/>
      <c r="Q462" s="175"/>
      <c r="R462" s="178"/>
      <c r="T462" s="179"/>
      <c r="U462" s="175"/>
      <c r="V462" s="175"/>
      <c r="W462" s="175"/>
      <c r="X462" s="175"/>
      <c r="Y462" s="175"/>
      <c r="Z462" s="175"/>
      <c r="AA462" s="180"/>
      <c r="AT462" s="181" t="s">
        <v>243</v>
      </c>
      <c r="AU462" s="181" t="s">
        <v>120</v>
      </c>
      <c r="AV462" s="10" t="s">
        <v>26</v>
      </c>
      <c r="AW462" s="10" t="s">
        <v>42</v>
      </c>
      <c r="AX462" s="10" t="s">
        <v>86</v>
      </c>
      <c r="AY462" s="181" t="s">
        <v>235</v>
      </c>
    </row>
    <row r="463" spans="2:65" s="10" customFormat="1" ht="22.5" customHeight="1">
      <c r="B463" s="174"/>
      <c r="C463" s="175"/>
      <c r="D463" s="175"/>
      <c r="E463" s="176" t="s">
        <v>35</v>
      </c>
      <c r="F463" s="280" t="s">
        <v>288</v>
      </c>
      <c r="G463" s="281"/>
      <c r="H463" s="281"/>
      <c r="I463" s="281"/>
      <c r="J463" s="175"/>
      <c r="K463" s="177" t="s">
        <v>35</v>
      </c>
      <c r="L463" s="175"/>
      <c r="M463" s="175"/>
      <c r="N463" s="175"/>
      <c r="O463" s="175"/>
      <c r="P463" s="175"/>
      <c r="Q463" s="175"/>
      <c r="R463" s="178"/>
      <c r="T463" s="179"/>
      <c r="U463" s="175"/>
      <c r="V463" s="175"/>
      <c r="W463" s="175"/>
      <c r="X463" s="175"/>
      <c r="Y463" s="175"/>
      <c r="Z463" s="175"/>
      <c r="AA463" s="180"/>
      <c r="AT463" s="181" t="s">
        <v>243</v>
      </c>
      <c r="AU463" s="181" t="s">
        <v>120</v>
      </c>
      <c r="AV463" s="10" t="s">
        <v>26</v>
      </c>
      <c r="AW463" s="10" t="s">
        <v>42</v>
      </c>
      <c r="AX463" s="10" t="s">
        <v>86</v>
      </c>
      <c r="AY463" s="181" t="s">
        <v>235</v>
      </c>
    </row>
    <row r="464" spans="2:65" s="11" customFormat="1" ht="22.5" customHeight="1">
      <c r="B464" s="182"/>
      <c r="C464" s="183"/>
      <c r="D464" s="183"/>
      <c r="E464" s="184" t="s">
        <v>35</v>
      </c>
      <c r="F464" s="276" t="s">
        <v>354</v>
      </c>
      <c r="G464" s="277"/>
      <c r="H464" s="277"/>
      <c r="I464" s="277"/>
      <c r="J464" s="183"/>
      <c r="K464" s="185">
        <v>0.8</v>
      </c>
      <c r="L464" s="183"/>
      <c r="M464" s="183"/>
      <c r="N464" s="183"/>
      <c r="O464" s="183"/>
      <c r="P464" s="183"/>
      <c r="Q464" s="183"/>
      <c r="R464" s="186"/>
      <c r="T464" s="187"/>
      <c r="U464" s="183"/>
      <c r="V464" s="183"/>
      <c r="W464" s="183"/>
      <c r="X464" s="183"/>
      <c r="Y464" s="183"/>
      <c r="Z464" s="183"/>
      <c r="AA464" s="188"/>
      <c r="AT464" s="189" t="s">
        <v>243</v>
      </c>
      <c r="AU464" s="189" t="s">
        <v>120</v>
      </c>
      <c r="AV464" s="11" t="s">
        <v>120</v>
      </c>
      <c r="AW464" s="11" t="s">
        <v>42</v>
      </c>
      <c r="AX464" s="11" t="s">
        <v>26</v>
      </c>
      <c r="AY464" s="189" t="s">
        <v>235</v>
      </c>
    </row>
    <row r="465" spans="2:65" s="1" customFormat="1" ht="44.25" customHeight="1">
      <c r="B465" s="37"/>
      <c r="C465" s="167" t="s">
        <v>756</v>
      </c>
      <c r="D465" s="167" t="s">
        <v>236</v>
      </c>
      <c r="E465" s="168" t="s">
        <v>757</v>
      </c>
      <c r="F465" s="270" t="s">
        <v>758</v>
      </c>
      <c r="G465" s="270"/>
      <c r="H465" s="270"/>
      <c r="I465" s="270"/>
      <c r="J465" s="169" t="s">
        <v>337</v>
      </c>
      <c r="K465" s="170">
        <v>9.75</v>
      </c>
      <c r="L465" s="271">
        <v>0</v>
      </c>
      <c r="M465" s="272"/>
      <c r="N465" s="273">
        <f>ROUND(L465*K465,2)</f>
        <v>0</v>
      </c>
      <c r="O465" s="273"/>
      <c r="P465" s="273"/>
      <c r="Q465" s="273"/>
      <c r="R465" s="39"/>
      <c r="T465" s="171" t="s">
        <v>35</v>
      </c>
      <c r="U465" s="46" t="s">
        <v>51</v>
      </c>
      <c r="V465" s="38"/>
      <c r="W465" s="172">
        <f>V465*K465</f>
        <v>0</v>
      </c>
      <c r="X465" s="172">
        <v>2.7000000000000001E-3</v>
      </c>
      <c r="Y465" s="172">
        <f>X465*K465</f>
        <v>2.6325000000000001E-2</v>
      </c>
      <c r="Z465" s="172">
        <v>0</v>
      </c>
      <c r="AA465" s="173">
        <f>Z465*K465</f>
        <v>0</v>
      </c>
      <c r="AR465" s="20" t="s">
        <v>321</v>
      </c>
      <c r="AT465" s="20" t="s">
        <v>236</v>
      </c>
      <c r="AU465" s="20" t="s">
        <v>120</v>
      </c>
      <c r="AY465" s="20" t="s">
        <v>235</v>
      </c>
      <c r="BE465" s="108">
        <f>IF(U465="základní",N465,0)</f>
        <v>0</v>
      </c>
      <c r="BF465" s="108">
        <f>IF(U465="snížená",N465,0)</f>
        <v>0</v>
      </c>
      <c r="BG465" s="108">
        <f>IF(U465="zákl. přenesená",N465,0)</f>
        <v>0</v>
      </c>
      <c r="BH465" s="108">
        <f>IF(U465="sníž. přenesená",N465,0)</f>
        <v>0</v>
      </c>
      <c r="BI465" s="108">
        <f>IF(U465="nulová",N465,0)</f>
        <v>0</v>
      </c>
      <c r="BJ465" s="20" t="s">
        <v>26</v>
      </c>
      <c r="BK465" s="108">
        <f>ROUND(L465*K465,2)</f>
        <v>0</v>
      </c>
      <c r="BL465" s="20" t="s">
        <v>321</v>
      </c>
      <c r="BM465" s="20" t="s">
        <v>759</v>
      </c>
    </row>
    <row r="466" spans="2:65" s="10" customFormat="1" ht="22.5" customHeight="1">
      <c r="B466" s="174"/>
      <c r="C466" s="175"/>
      <c r="D466" s="175"/>
      <c r="E466" s="176" t="s">
        <v>35</v>
      </c>
      <c r="F466" s="274" t="s">
        <v>242</v>
      </c>
      <c r="G466" s="275"/>
      <c r="H466" s="275"/>
      <c r="I466" s="275"/>
      <c r="J466" s="175"/>
      <c r="K466" s="177" t="s">
        <v>35</v>
      </c>
      <c r="L466" s="175"/>
      <c r="M466" s="175"/>
      <c r="N466" s="175"/>
      <c r="O466" s="175"/>
      <c r="P466" s="175"/>
      <c r="Q466" s="175"/>
      <c r="R466" s="178"/>
      <c r="T466" s="179"/>
      <c r="U466" s="175"/>
      <c r="V466" s="175"/>
      <c r="W466" s="175"/>
      <c r="X466" s="175"/>
      <c r="Y466" s="175"/>
      <c r="Z466" s="175"/>
      <c r="AA466" s="180"/>
      <c r="AT466" s="181" t="s">
        <v>243</v>
      </c>
      <c r="AU466" s="181" t="s">
        <v>120</v>
      </c>
      <c r="AV466" s="10" t="s">
        <v>26</v>
      </c>
      <c r="AW466" s="10" t="s">
        <v>42</v>
      </c>
      <c r="AX466" s="10" t="s">
        <v>86</v>
      </c>
      <c r="AY466" s="181" t="s">
        <v>235</v>
      </c>
    </row>
    <row r="467" spans="2:65" s="10" customFormat="1" ht="22.5" customHeight="1">
      <c r="B467" s="174"/>
      <c r="C467" s="175"/>
      <c r="D467" s="175"/>
      <c r="E467" s="176" t="s">
        <v>35</v>
      </c>
      <c r="F467" s="280" t="s">
        <v>288</v>
      </c>
      <c r="G467" s="281"/>
      <c r="H467" s="281"/>
      <c r="I467" s="281"/>
      <c r="J467" s="175"/>
      <c r="K467" s="177" t="s">
        <v>35</v>
      </c>
      <c r="L467" s="175"/>
      <c r="M467" s="175"/>
      <c r="N467" s="175"/>
      <c r="O467" s="175"/>
      <c r="P467" s="175"/>
      <c r="Q467" s="175"/>
      <c r="R467" s="178"/>
      <c r="T467" s="179"/>
      <c r="U467" s="175"/>
      <c r="V467" s="175"/>
      <c r="W467" s="175"/>
      <c r="X467" s="175"/>
      <c r="Y467" s="175"/>
      <c r="Z467" s="175"/>
      <c r="AA467" s="180"/>
      <c r="AT467" s="181" t="s">
        <v>243</v>
      </c>
      <c r="AU467" s="181" t="s">
        <v>120</v>
      </c>
      <c r="AV467" s="10" t="s">
        <v>26</v>
      </c>
      <c r="AW467" s="10" t="s">
        <v>42</v>
      </c>
      <c r="AX467" s="10" t="s">
        <v>86</v>
      </c>
      <c r="AY467" s="181" t="s">
        <v>235</v>
      </c>
    </row>
    <row r="468" spans="2:65" s="11" customFormat="1" ht="22.5" customHeight="1">
      <c r="B468" s="182"/>
      <c r="C468" s="183"/>
      <c r="D468" s="183"/>
      <c r="E468" s="184" t="s">
        <v>35</v>
      </c>
      <c r="F468" s="276" t="s">
        <v>760</v>
      </c>
      <c r="G468" s="277"/>
      <c r="H468" s="277"/>
      <c r="I468" s="277"/>
      <c r="J468" s="183"/>
      <c r="K468" s="185">
        <v>9.75</v>
      </c>
      <c r="L468" s="183"/>
      <c r="M468" s="183"/>
      <c r="N468" s="183"/>
      <c r="O468" s="183"/>
      <c r="P468" s="183"/>
      <c r="Q468" s="183"/>
      <c r="R468" s="186"/>
      <c r="T468" s="187"/>
      <c r="U468" s="183"/>
      <c r="V468" s="183"/>
      <c r="W468" s="183"/>
      <c r="X468" s="183"/>
      <c r="Y468" s="183"/>
      <c r="Z468" s="183"/>
      <c r="AA468" s="188"/>
      <c r="AT468" s="189" t="s">
        <v>243</v>
      </c>
      <c r="AU468" s="189" t="s">
        <v>120</v>
      </c>
      <c r="AV468" s="11" t="s">
        <v>120</v>
      </c>
      <c r="AW468" s="11" t="s">
        <v>42</v>
      </c>
      <c r="AX468" s="11" t="s">
        <v>26</v>
      </c>
      <c r="AY468" s="189" t="s">
        <v>235</v>
      </c>
    </row>
    <row r="469" spans="2:65" s="1" customFormat="1" ht="31.5" customHeight="1">
      <c r="B469" s="37"/>
      <c r="C469" s="167" t="s">
        <v>761</v>
      </c>
      <c r="D469" s="167" t="s">
        <v>236</v>
      </c>
      <c r="E469" s="168" t="s">
        <v>762</v>
      </c>
      <c r="F469" s="270" t="s">
        <v>763</v>
      </c>
      <c r="G469" s="270"/>
      <c r="H469" s="270"/>
      <c r="I469" s="270"/>
      <c r="J469" s="169" t="s">
        <v>254</v>
      </c>
      <c r="K469" s="170">
        <v>2.7E-2</v>
      </c>
      <c r="L469" s="271">
        <v>0</v>
      </c>
      <c r="M469" s="272"/>
      <c r="N469" s="273">
        <f>ROUND(L469*K469,2)</f>
        <v>0</v>
      </c>
      <c r="O469" s="273"/>
      <c r="P469" s="273"/>
      <c r="Q469" s="273"/>
      <c r="R469" s="39"/>
      <c r="T469" s="171" t="s">
        <v>35</v>
      </c>
      <c r="U469" s="46" t="s">
        <v>51</v>
      </c>
      <c r="V469" s="38"/>
      <c r="W469" s="172">
        <f>V469*K469</f>
        <v>0</v>
      </c>
      <c r="X469" s="172">
        <v>0</v>
      </c>
      <c r="Y469" s="172">
        <f>X469*K469</f>
        <v>0</v>
      </c>
      <c r="Z469" s="172">
        <v>0</v>
      </c>
      <c r="AA469" s="173">
        <f>Z469*K469</f>
        <v>0</v>
      </c>
      <c r="AR469" s="20" t="s">
        <v>321</v>
      </c>
      <c r="AT469" s="20" t="s">
        <v>236</v>
      </c>
      <c r="AU469" s="20" t="s">
        <v>120</v>
      </c>
      <c r="AY469" s="20" t="s">
        <v>235</v>
      </c>
      <c r="BE469" s="108">
        <f>IF(U469="základní",N469,0)</f>
        <v>0</v>
      </c>
      <c r="BF469" s="108">
        <f>IF(U469="snížená",N469,0)</f>
        <v>0</v>
      </c>
      <c r="BG469" s="108">
        <f>IF(U469="zákl. přenesená",N469,0)</f>
        <v>0</v>
      </c>
      <c r="BH469" s="108">
        <f>IF(U469="sníž. přenesená",N469,0)</f>
        <v>0</v>
      </c>
      <c r="BI469" s="108">
        <f>IF(U469="nulová",N469,0)</f>
        <v>0</v>
      </c>
      <c r="BJ469" s="20" t="s">
        <v>26</v>
      </c>
      <c r="BK469" s="108">
        <f>ROUND(L469*K469,2)</f>
        <v>0</v>
      </c>
      <c r="BL469" s="20" t="s">
        <v>321</v>
      </c>
      <c r="BM469" s="20" t="s">
        <v>764</v>
      </c>
    </row>
    <row r="470" spans="2:65" s="1" customFormat="1" ht="31.5" customHeight="1">
      <c r="B470" s="37"/>
      <c r="C470" s="167" t="s">
        <v>765</v>
      </c>
      <c r="D470" s="167" t="s">
        <v>236</v>
      </c>
      <c r="E470" s="168" t="s">
        <v>766</v>
      </c>
      <c r="F470" s="270" t="s">
        <v>767</v>
      </c>
      <c r="G470" s="270"/>
      <c r="H470" s="270"/>
      <c r="I470" s="270"/>
      <c r="J470" s="169" t="s">
        <v>254</v>
      </c>
      <c r="K470" s="170">
        <v>2.7E-2</v>
      </c>
      <c r="L470" s="271">
        <v>0</v>
      </c>
      <c r="M470" s="272"/>
      <c r="N470" s="273">
        <f>ROUND(L470*K470,2)</f>
        <v>0</v>
      </c>
      <c r="O470" s="273"/>
      <c r="P470" s="273"/>
      <c r="Q470" s="273"/>
      <c r="R470" s="39"/>
      <c r="T470" s="171" t="s">
        <v>35</v>
      </c>
      <c r="U470" s="46" t="s">
        <v>51</v>
      </c>
      <c r="V470" s="38"/>
      <c r="W470" s="172">
        <f>V470*K470</f>
        <v>0</v>
      </c>
      <c r="X470" s="172">
        <v>0</v>
      </c>
      <c r="Y470" s="172">
        <f>X470*K470</f>
        <v>0</v>
      </c>
      <c r="Z470" s="172">
        <v>0</v>
      </c>
      <c r="AA470" s="173">
        <f>Z470*K470</f>
        <v>0</v>
      </c>
      <c r="AR470" s="20" t="s">
        <v>321</v>
      </c>
      <c r="AT470" s="20" t="s">
        <v>236</v>
      </c>
      <c r="AU470" s="20" t="s">
        <v>120</v>
      </c>
      <c r="AY470" s="20" t="s">
        <v>235</v>
      </c>
      <c r="BE470" s="108">
        <f>IF(U470="základní",N470,0)</f>
        <v>0</v>
      </c>
      <c r="BF470" s="108">
        <f>IF(U470="snížená",N470,0)</f>
        <v>0</v>
      </c>
      <c r="BG470" s="108">
        <f>IF(U470="zákl. přenesená",N470,0)</f>
        <v>0</v>
      </c>
      <c r="BH470" s="108">
        <f>IF(U470="sníž. přenesená",N470,0)</f>
        <v>0</v>
      </c>
      <c r="BI470" s="108">
        <f>IF(U470="nulová",N470,0)</f>
        <v>0</v>
      </c>
      <c r="BJ470" s="20" t="s">
        <v>26</v>
      </c>
      <c r="BK470" s="108">
        <f>ROUND(L470*K470,2)</f>
        <v>0</v>
      </c>
      <c r="BL470" s="20" t="s">
        <v>321</v>
      </c>
      <c r="BM470" s="20" t="s">
        <v>768</v>
      </c>
    </row>
    <row r="471" spans="2:65" s="9" customFormat="1" ht="29.85" customHeight="1">
      <c r="B471" s="156"/>
      <c r="C471" s="157"/>
      <c r="D471" s="166" t="s">
        <v>206</v>
      </c>
      <c r="E471" s="166"/>
      <c r="F471" s="166"/>
      <c r="G471" s="166"/>
      <c r="H471" s="166"/>
      <c r="I471" s="166"/>
      <c r="J471" s="166"/>
      <c r="K471" s="166"/>
      <c r="L471" s="166"/>
      <c r="M471" s="166"/>
      <c r="N471" s="295">
        <f>BK471</f>
        <v>0</v>
      </c>
      <c r="O471" s="296"/>
      <c r="P471" s="296"/>
      <c r="Q471" s="296"/>
      <c r="R471" s="159"/>
      <c r="T471" s="160"/>
      <c r="U471" s="157"/>
      <c r="V471" s="157"/>
      <c r="W471" s="161">
        <f>SUM(W472:W499)</f>
        <v>0</v>
      </c>
      <c r="X471" s="157"/>
      <c r="Y471" s="161">
        <f>SUM(Y472:Y499)</f>
        <v>0.18025999999999998</v>
      </c>
      <c r="Z471" s="157"/>
      <c r="AA471" s="162">
        <f>SUM(AA472:AA499)</f>
        <v>0.05</v>
      </c>
      <c r="AR471" s="163" t="s">
        <v>120</v>
      </c>
      <c r="AT471" s="164" t="s">
        <v>85</v>
      </c>
      <c r="AU471" s="164" t="s">
        <v>26</v>
      </c>
      <c r="AY471" s="163" t="s">
        <v>235</v>
      </c>
      <c r="BK471" s="165">
        <f>SUM(BK472:BK499)</f>
        <v>0</v>
      </c>
    </row>
    <row r="472" spans="2:65" s="1" customFormat="1" ht="31.5" customHeight="1">
      <c r="B472" s="37"/>
      <c r="C472" s="167" t="s">
        <v>769</v>
      </c>
      <c r="D472" s="167" t="s">
        <v>236</v>
      </c>
      <c r="E472" s="168" t="s">
        <v>770</v>
      </c>
      <c r="F472" s="270" t="s">
        <v>771</v>
      </c>
      <c r="G472" s="270"/>
      <c r="H472" s="270"/>
      <c r="I472" s="270"/>
      <c r="J472" s="169" t="s">
        <v>270</v>
      </c>
      <c r="K472" s="170">
        <v>2</v>
      </c>
      <c r="L472" s="271">
        <v>0</v>
      </c>
      <c r="M472" s="272"/>
      <c r="N472" s="273">
        <f>ROUND(L472*K472,2)</f>
        <v>0</v>
      </c>
      <c r="O472" s="273"/>
      <c r="P472" s="273"/>
      <c r="Q472" s="273"/>
      <c r="R472" s="39"/>
      <c r="T472" s="171" t="s">
        <v>35</v>
      </c>
      <c r="U472" s="46" t="s">
        <v>51</v>
      </c>
      <c r="V472" s="38"/>
      <c r="W472" s="172">
        <f>V472*K472</f>
        <v>0</v>
      </c>
      <c r="X472" s="172">
        <v>0</v>
      </c>
      <c r="Y472" s="172">
        <f>X472*K472</f>
        <v>0</v>
      </c>
      <c r="Z472" s="172">
        <v>0</v>
      </c>
      <c r="AA472" s="173">
        <f>Z472*K472</f>
        <v>0</v>
      </c>
      <c r="AR472" s="20" t="s">
        <v>321</v>
      </c>
      <c r="AT472" s="20" t="s">
        <v>236</v>
      </c>
      <c r="AU472" s="20" t="s">
        <v>120</v>
      </c>
      <c r="AY472" s="20" t="s">
        <v>235</v>
      </c>
      <c r="BE472" s="108">
        <f>IF(U472="základní",N472,0)</f>
        <v>0</v>
      </c>
      <c r="BF472" s="108">
        <f>IF(U472="snížená",N472,0)</f>
        <v>0</v>
      </c>
      <c r="BG472" s="108">
        <f>IF(U472="zákl. přenesená",N472,0)</f>
        <v>0</v>
      </c>
      <c r="BH472" s="108">
        <f>IF(U472="sníž. přenesená",N472,0)</f>
        <v>0</v>
      </c>
      <c r="BI472" s="108">
        <f>IF(U472="nulová",N472,0)</f>
        <v>0</v>
      </c>
      <c r="BJ472" s="20" t="s">
        <v>26</v>
      </c>
      <c r="BK472" s="108">
        <f>ROUND(L472*K472,2)</f>
        <v>0</v>
      </c>
      <c r="BL472" s="20" t="s">
        <v>321</v>
      </c>
      <c r="BM472" s="20" t="s">
        <v>772</v>
      </c>
    </row>
    <row r="473" spans="2:65" s="10" customFormat="1" ht="22.5" customHeight="1">
      <c r="B473" s="174"/>
      <c r="C473" s="175"/>
      <c r="D473" s="175"/>
      <c r="E473" s="176" t="s">
        <v>35</v>
      </c>
      <c r="F473" s="274" t="s">
        <v>242</v>
      </c>
      <c r="G473" s="275"/>
      <c r="H473" s="275"/>
      <c r="I473" s="275"/>
      <c r="J473" s="175"/>
      <c r="K473" s="177" t="s">
        <v>35</v>
      </c>
      <c r="L473" s="175"/>
      <c r="M473" s="175"/>
      <c r="N473" s="175"/>
      <c r="O473" s="175"/>
      <c r="P473" s="175"/>
      <c r="Q473" s="175"/>
      <c r="R473" s="178"/>
      <c r="T473" s="179"/>
      <c r="U473" s="175"/>
      <c r="V473" s="175"/>
      <c r="W473" s="175"/>
      <c r="X473" s="175"/>
      <c r="Y473" s="175"/>
      <c r="Z473" s="175"/>
      <c r="AA473" s="180"/>
      <c r="AT473" s="181" t="s">
        <v>243</v>
      </c>
      <c r="AU473" s="181" t="s">
        <v>120</v>
      </c>
      <c r="AV473" s="10" t="s">
        <v>26</v>
      </c>
      <c r="AW473" s="10" t="s">
        <v>42</v>
      </c>
      <c r="AX473" s="10" t="s">
        <v>86</v>
      </c>
      <c r="AY473" s="181" t="s">
        <v>235</v>
      </c>
    </row>
    <row r="474" spans="2:65" s="10" customFormat="1" ht="22.5" customHeight="1">
      <c r="B474" s="174"/>
      <c r="C474" s="175"/>
      <c r="D474" s="175"/>
      <c r="E474" s="176" t="s">
        <v>35</v>
      </c>
      <c r="F474" s="280" t="s">
        <v>288</v>
      </c>
      <c r="G474" s="281"/>
      <c r="H474" s="281"/>
      <c r="I474" s="281"/>
      <c r="J474" s="175"/>
      <c r="K474" s="177" t="s">
        <v>35</v>
      </c>
      <c r="L474" s="175"/>
      <c r="M474" s="175"/>
      <c r="N474" s="175"/>
      <c r="O474" s="175"/>
      <c r="P474" s="175"/>
      <c r="Q474" s="175"/>
      <c r="R474" s="178"/>
      <c r="T474" s="179"/>
      <c r="U474" s="175"/>
      <c r="V474" s="175"/>
      <c r="W474" s="175"/>
      <c r="X474" s="175"/>
      <c r="Y474" s="175"/>
      <c r="Z474" s="175"/>
      <c r="AA474" s="180"/>
      <c r="AT474" s="181" t="s">
        <v>243</v>
      </c>
      <c r="AU474" s="181" t="s">
        <v>120</v>
      </c>
      <c r="AV474" s="10" t="s">
        <v>26</v>
      </c>
      <c r="AW474" s="10" t="s">
        <v>42</v>
      </c>
      <c r="AX474" s="10" t="s">
        <v>86</v>
      </c>
      <c r="AY474" s="181" t="s">
        <v>235</v>
      </c>
    </row>
    <row r="475" spans="2:65" s="11" customFormat="1" ht="22.5" customHeight="1">
      <c r="B475" s="182"/>
      <c r="C475" s="183"/>
      <c r="D475" s="183"/>
      <c r="E475" s="184" t="s">
        <v>124</v>
      </c>
      <c r="F475" s="276" t="s">
        <v>120</v>
      </c>
      <c r="G475" s="277"/>
      <c r="H475" s="277"/>
      <c r="I475" s="277"/>
      <c r="J475" s="183"/>
      <c r="K475" s="185">
        <v>2</v>
      </c>
      <c r="L475" s="183"/>
      <c r="M475" s="183"/>
      <c r="N475" s="183"/>
      <c r="O475" s="183"/>
      <c r="P475" s="183"/>
      <c r="Q475" s="183"/>
      <c r="R475" s="186"/>
      <c r="T475" s="187"/>
      <c r="U475" s="183"/>
      <c r="V475" s="183"/>
      <c r="W475" s="183"/>
      <c r="X475" s="183"/>
      <c r="Y475" s="183"/>
      <c r="Z475" s="183"/>
      <c r="AA475" s="188"/>
      <c r="AT475" s="189" t="s">
        <v>243</v>
      </c>
      <c r="AU475" s="189" t="s">
        <v>120</v>
      </c>
      <c r="AV475" s="11" t="s">
        <v>120</v>
      </c>
      <c r="AW475" s="11" t="s">
        <v>42</v>
      </c>
      <c r="AX475" s="11" t="s">
        <v>26</v>
      </c>
      <c r="AY475" s="189" t="s">
        <v>235</v>
      </c>
    </row>
    <row r="476" spans="2:65" s="1" customFormat="1" ht="22.5" customHeight="1">
      <c r="B476" s="37"/>
      <c r="C476" s="198" t="s">
        <v>773</v>
      </c>
      <c r="D476" s="198" t="s">
        <v>341</v>
      </c>
      <c r="E476" s="199" t="s">
        <v>774</v>
      </c>
      <c r="F476" s="284" t="s">
        <v>775</v>
      </c>
      <c r="G476" s="284"/>
      <c r="H476" s="284"/>
      <c r="I476" s="284"/>
      <c r="J476" s="200" t="s">
        <v>270</v>
      </c>
      <c r="K476" s="201">
        <v>2</v>
      </c>
      <c r="L476" s="285">
        <v>0</v>
      </c>
      <c r="M476" s="286"/>
      <c r="N476" s="287">
        <f>ROUND(L476*K476,2)</f>
        <v>0</v>
      </c>
      <c r="O476" s="273"/>
      <c r="P476" s="273"/>
      <c r="Q476" s="273"/>
      <c r="R476" s="39"/>
      <c r="T476" s="171" t="s">
        <v>35</v>
      </c>
      <c r="U476" s="46" t="s">
        <v>51</v>
      </c>
      <c r="V476" s="38"/>
      <c r="W476" s="172">
        <f>V476*K476</f>
        <v>0</v>
      </c>
      <c r="X476" s="172">
        <v>1.6500000000000001E-2</v>
      </c>
      <c r="Y476" s="172">
        <f>X476*K476</f>
        <v>3.3000000000000002E-2</v>
      </c>
      <c r="Z476" s="172">
        <v>0</v>
      </c>
      <c r="AA476" s="173">
        <f>Z476*K476</f>
        <v>0</v>
      </c>
      <c r="AR476" s="20" t="s">
        <v>396</v>
      </c>
      <c r="AT476" s="20" t="s">
        <v>341</v>
      </c>
      <c r="AU476" s="20" t="s">
        <v>120</v>
      </c>
      <c r="AY476" s="20" t="s">
        <v>235</v>
      </c>
      <c r="BE476" s="108">
        <f>IF(U476="základní",N476,0)</f>
        <v>0</v>
      </c>
      <c r="BF476" s="108">
        <f>IF(U476="snížená",N476,0)</f>
        <v>0</v>
      </c>
      <c r="BG476" s="108">
        <f>IF(U476="zákl. přenesená",N476,0)</f>
        <v>0</v>
      </c>
      <c r="BH476" s="108">
        <f>IF(U476="sníž. přenesená",N476,0)</f>
        <v>0</v>
      </c>
      <c r="BI476" s="108">
        <f>IF(U476="nulová",N476,0)</f>
        <v>0</v>
      </c>
      <c r="BJ476" s="20" t="s">
        <v>26</v>
      </c>
      <c r="BK476" s="108">
        <f>ROUND(L476*K476,2)</f>
        <v>0</v>
      </c>
      <c r="BL476" s="20" t="s">
        <v>321</v>
      </c>
      <c r="BM476" s="20" t="s">
        <v>776</v>
      </c>
    </row>
    <row r="477" spans="2:65" s="11" customFormat="1" ht="22.5" customHeight="1">
      <c r="B477" s="182"/>
      <c r="C477" s="183"/>
      <c r="D477" s="183"/>
      <c r="E477" s="184" t="s">
        <v>35</v>
      </c>
      <c r="F477" s="282" t="s">
        <v>124</v>
      </c>
      <c r="G477" s="283"/>
      <c r="H477" s="283"/>
      <c r="I477" s="283"/>
      <c r="J477" s="183"/>
      <c r="K477" s="185">
        <v>2</v>
      </c>
      <c r="L477" s="183"/>
      <c r="M477" s="183"/>
      <c r="N477" s="183"/>
      <c r="O477" s="183"/>
      <c r="P477" s="183"/>
      <c r="Q477" s="183"/>
      <c r="R477" s="186"/>
      <c r="T477" s="187"/>
      <c r="U477" s="183"/>
      <c r="V477" s="183"/>
      <c r="W477" s="183"/>
      <c r="X477" s="183"/>
      <c r="Y477" s="183"/>
      <c r="Z477" s="183"/>
      <c r="AA477" s="188"/>
      <c r="AT477" s="189" t="s">
        <v>243</v>
      </c>
      <c r="AU477" s="189" t="s">
        <v>120</v>
      </c>
      <c r="AV477" s="11" t="s">
        <v>120</v>
      </c>
      <c r="AW477" s="11" t="s">
        <v>42</v>
      </c>
      <c r="AX477" s="11" t="s">
        <v>26</v>
      </c>
      <c r="AY477" s="189" t="s">
        <v>235</v>
      </c>
    </row>
    <row r="478" spans="2:65" s="1" customFormat="1" ht="22.5" customHeight="1">
      <c r="B478" s="37"/>
      <c r="C478" s="167" t="s">
        <v>777</v>
      </c>
      <c r="D478" s="167" t="s">
        <v>236</v>
      </c>
      <c r="E478" s="168" t="s">
        <v>778</v>
      </c>
      <c r="F478" s="270" t="s">
        <v>779</v>
      </c>
      <c r="G478" s="270"/>
      <c r="H478" s="270"/>
      <c r="I478" s="270"/>
      <c r="J478" s="169" t="s">
        <v>270</v>
      </c>
      <c r="K478" s="170">
        <v>2</v>
      </c>
      <c r="L478" s="271">
        <v>0</v>
      </c>
      <c r="M478" s="272"/>
      <c r="N478" s="273">
        <f>ROUND(L478*K478,2)</f>
        <v>0</v>
      </c>
      <c r="O478" s="273"/>
      <c r="P478" s="273"/>
      <c r="Q478" s="273"/>
      <c r="R478" s="39"/>
      <c r="T478" s="171" t="s">
        <v>35</v>
      </c>
      <c r="U478" s="46" t="s">
        <v>51</v>
      </c>
      <c r="V478" s="38"/>
      <c r="W478" s="172">
        <f>V478*K478</f>
        <v>0</v>
      </c>
      <c r="X478" s="172">
        <v>0</v>
      </c>
      <c r="Y478" s="172">
        <f>X478*K478</f>
        <v>0</v>
      </c>
      <c r="Z478" s="172">
        <v>0</v>
      </c>
      <c r="AA478" s="173">
        <f>Z478*K478</f>
        <v>0</v>
      </c>
      <c r="AR478" s="20" t="s">
        <v>321</v>
      </c>
      <c r="AT478" s="20" t="s">
        <v>236</v>
      </c>
      <c r="AU478" s="20" t="s">
        <v>120</v>
      </c>
      <c r="AY478" s="20" t="s">
        <v>235</v>
      </c>
      <c r="BE478" s="108">
        <f>IF(U478="základní",N478,0)</f>
        <v>0</v>
      </c>
      <c r="BF478" s="108">
        <f>IF(U478="snížená",N478,0)</f>
        <v>0</v>
      </c>
      <c r="BG478" s="108">
        <f>IF(U478="zákl. přenesená",N478,0)</f>
        <v>0</v>
      </c>
      <c r="BH478" s="108">
        <f>IF(U478="sníž. přenesená",N478,0)</f>
        <v>0</v>
      </c>
      <c r="BI478" s="108">
        <f>IF(U478="nulová",N478,0)</f>
        <v>0</v>
      </c>
      <c r="BJ478" s="20" t="s">
        <v>26</v>
      </c>
      <c r="BK478" s="108">
        <f>ROUND(L478*K478,2)</f>
        <v>0</v>
      </c>
      <c r="BL478" s="20" t="s">
        <v>321</v>
      </c>
      <c r="BM478" s="20" t="s">
        <v>780</v>
      </c>
    </row>
    <row r="479" spans="2:65" s="11" customFormat="1" ht="22.5" customHeight="1">
      <c r="B479" s="182"/>
      <c r="C479" s="183"/>
      <c r="D479" s="183"/>
      <c r="E479" s="184" t="s">
        <v>35</v>
      </c>
      <c r="F479" s="282" t="s">
        <v>124</v>
      </c>
      <c r="G479" s="283"/>
      <c r="H479" s="283"/>
      <c r="I479" s="283"/>
      <c r="J479" s="183"/>
      <c r="K479" s="185">
        <v>2</v>
      </c>
      <c r="L479" s="183"/>
      <c r="M479" s="183"/>
      <c r="N479" s="183"/>
      <c r="O479" s="183"/>
      <c r="P479" s="183"/>
      <c r="Q479" s="183"/>
      <c r="R479" s="186"/>
      <c r="T479" s="187"/>
      <c r="U479" s="183"/>
      <c r="V479" s="183"/>
      <c r="W479" s="183"/>
      <c r="X479" s="183"/>
      <c r="Y479" s="183"/>
      <c r="Z479" s="183"/>
      <c r="AA479" s="188"/>
      <c r="AT479" s="189" t="s">
        <v>243</v>
      </c>
      <c r="AU479" s="189" t="s">
        <v>120</v>
      </c>
      <c r="AV479" s="11" t="s">
        <v>120</v>
      </c>
      <c r="AW479" s="11" t="s">
        <v>42</v>
      </c>
      <c r="AX479" s="11" t="s">
        <v>26</v>
      </c>
      <c r="AY479" s="189" t="s">
        <v>235</v>
      </c>
    </row>
    <row r="480" spans="2:65" s="1" customFormat="1" ht="22.5" customHeight="1">
      <c r="B480" s="37"/>
      <c r="C480" s="198" t="s">
        <v>781</v>
      </c>
      <c r="D480" s="198" t="s">
        <v>341</v>
      </c>
      <c r="E480" s="199" t="s">
        <v>782</v>
      </c>
      <c r="F480" s="284" t="s">
        <v>783</v>
      </c>
      <c r="G480" s="284"/>
      <c r="H480" s="284"/>
      <c r="I480" s="284"/>
      <c r="J480" s="200" t="s">
        <v>270</v>
      </c>
      <c r="K480" s="201">
        <v>1</v>
      </c>
      <c r="L480" s="285">
        <v>0</v>
      </c>
      <c r="M480" s="286"/>
      <c r="N480" s="287">
        <f>ROUND(L480*K480,2)</f>
        <v>0</v>
      </c>
      <c r="O480" s="273"/>
      <c r="P480" s="273"/>
      <c r="Q480" s="273"/>
      <c r="R480" s="39"/>
      <c r="T480" s="171" t="s">
        <v>35</v>
      </c>
      <c r="U480" s="46" t="s">
        <v>51</v>
      </c>
      <c r="V480" s="38"/>
      <c r="W480" s="172">
        <f>V480*K480</f>
        <v>0</v>
      </c>
      <c r="X480" s="172">
        <v>1.1999999999999999E-3</v>
      </c>
      <c r="Y480" s="172">
        <f>X480*K480</f>
        <v>1.1999999999999999E-3</v>
      </c>
      <c r="Z480" s="172">
        <v>0</v>
      </c>
      <c r="AA480" s="173">
        <f>Z480*K480</f>
        <v>0</v>
      </c>
      <c r="AR480" s="20" t="s">
        <v>396</v>
      </c>
      <c r="AT480" s="20" t="s">
        <v>341</v>
      </c>
      <c r="AU480" s="20" t="s">
        <v>120</v>
      </c>
      <c r="AY480" s="20" t="s">
        <v>235</v>
      </c>
      <c r="BE480" s="108">
        <f>IF(U480="základní",N480,0)</f>
        <v>0</v>
      </c>
      <c r="BF480" s="108">
        <f>IF(U480="snížená",N480,0)</f>
        <v>0</v>
      </c>
      <c r="BG480" s="108">
        <f>IF(U480="zákl. přenesená",N480,0)</f>
        <v>0</v>
      </c>
      <c r="BH480" s="108">
        <f>IF(U480="sníž. přenesená",N480,0)</f>
        <v>0</v>
      </c>
      <c r="BI480" s="108">
        <f>IF(U480="nulová",N480,0)</f>
        <v>0</v>
      </c>
      <c r="BJ480" s="20" t="s">
        <v>26</v>
      </c>
      <c r="BK480" s="108">
        <f>ROUND(L480*K480,2)</f>
        <v>0</v>
      </c>
      <c r="BL480" s="20" t="s">
        <v>321</v>
      </c>
      <c r="BM480" s="20" t="s">
        <v>784</v>
      </c>
    </row>
    <row r="481" spans="2:65" s="11" customFormat="1" ht="22.5" customHeight="1">
      <c r="B481" s="182"/>
      <c r="C481" s="183"/>
      <c r="D481" s="183"/>
      <c r="E481" s="184" t="s">
        <v>35</v>
      </c>
      <c r="F481" s="282" t="s">
        <v>785</v>
      </c>
      <c r="G481" s="283"/>
      <c r="H481" s="283"/>
      <c r="I481" s="283"/>
      <c r="J481" s="183"/>
      <c r="K481" s="185">
        <v>1</v>
      </c>
      <c r="L481" s="183"/>
      <c r="M481" s="183"/>
      <c r="N481" s="183"/>
      <c r="O481" s="183"/>
      <c r="P481" s="183"/>
      <c r="Q481" s="183"/>
      <c r="R481" s="186"/>
      <c r="T481" s="187"/>
      <c r="U481" s="183"/>
      <c r="V481" s="183"/>
      <c r="W481" s="183"/>
      <c r="X481" s="183"/>
      <c r="Y481" s="183"/>
      <c r="Z481" s="183"/>
      <c r="AA481" s="188"/>
      <c r="AT481" s="189" t="s">
        <v>243</v>
      </c>
      <c r="AU481" s="189" t="s">
        <v>120</v>
      </c>
      <c r="AV481" s="11" t="s">
        <v>120</v>
      </c>
      <c r="AW481" s="11" t="s">
        <v>42</v>
      </c>
      <c r="AX481" s="11" t="s">
        <v>26</v>
      </c>
      <c r="AY481" s="189" t="s">
        <v>235</v>
      </c>
    </row>
    <row r="482" spans="2:65" s="1" customFormat="1" ht="22.5" customHeight="1">
      <c r="B482" s="37"/>
      <c r="C482" s="198" t="s">
        <v>786</v>
      </c>
      <c r="D482" s="198" t="s">
        <v>341</v>
      </c>
      <c r="E482" s="199" t="s">
        <v>787</v>
      </c>
      <c r="F482" s="284" t="s">
        <v>788</v>
      </c>
      <c r="G482" s="284"/>
      <c r="H482" s="284"/>
      <c r="I482" s="284"/>
      <c r="J482" s="200" t="s">
        <v>270</v>
      </c>
      <c r="K482" s="201">
        <v>1</v>
      </c>
      <c r="L482" s="285">
        <v>0</v>
      </c>
      <c r="M482" s="286"/>
      <c r="N482" s="287">
        <f>ROUND(L482*K482,2)</f>
        <v>0</v>
      </c>
      <c r="O482" s="273"/>
      <c r="P482" s="273"/>
      <c r="Q482" s="273"/>
      <c r="R482" s="39"/>
      <c r="T482" s="171" t="s">
        <v>35</v>
      </c>
      <c r="U482" s="46" t="s">
        <v>51</v>
      </c>
      <c r="V482" s="38"/>
      <c r="W482" s="172">
        <f>V482*K482</f>
        <v>0</v>
      </c>
      <c r="X482" s="172">
        <v>1.1999999999999999E-3</v>
      </c>
      <c r="Y482" s="172">
        <f>X482*K482</f>
        <v>1.1999999999999999E-3</v>
      </c>
      <c r="Z482" s="172">
        <v>0</v>
      </c>
      <c r="AA482" s="173">
        <f>Z482*K482</f>
        <v>0</v>
      </c>
      <c r="AR482" s="20" t="s">
        <v>396</v>
      </c>
      <c r="AT482" s="20" t="s">
        <v>341</v>
      </c>
      <c r="AU482" s="20" t="s">
        <v>120</v>
      </c>
      <c r="AY482" s="20" t="s">
        <v>235</v>
      </c>
      <c r="BE482" s="108">
        <f>IF(U482="základní",N482,0)</f>
        <v>0</v>
      </c>
      <c r="BF482" s="108">
        <f>IF(U482="snížená",N482,0)</f>
        <v>0</v>
      </c>
      <c r="BG482" s="108">
        <f>IF(U482="zákl. přenesená",N482,0)</f>
        <v>0</v>
      </c>
      <c r="BH482" s="108">
        <f>IF(U482="sníž. přenesená",N482,0)</f>
        <v>0</v>
      </c>
      <c r="BI482" s="108">
        <f>IF(U482="nulová",N482,0)</f>
        <v>0</v>
      </c>
      <c r="BJ482" s="20" t="s">
        <v>26</v>
      </c>
      <c r="BK482" s="108">
        <f>ROUND(L482*K482,2)</f>
        <v>0</v>
      </c>
      <c r="BL482" s="20" t="s">
        <v>321</v>
      </c>
      <c r="BM482" s="20" t="s">
        <v>789</v>
      </c>
    </row>
    <row r="483" spans="2:65" s="11" customFormat="1" ht="22.5" customHeight="1">
      <c r="B483" s="182"/>
      <c r="C483" s="183"/>
      <c r="D483" s="183"/>
      <c r="E483" s="184" t="s">
        <v>35</v>
      </c>
      <c r="F483" s="282" t="s">
        <v>785</v>
      </c>
      <c r="G483" s="283"/>
      <c r="H483" s="283"/>
      <c r="I483" s="283"/>
      <c r="J483" s="183"/>
      <c r="K483" s="185">
        <v>1</v>
      </c>
      <c r="L483" s="183"/>
      <c r="M483" s="183"/>
      <c r="N483" s="183"/>
      <c r="O483" s="183"/>
      <c r="P483" s="183"/>
      <c r="Q483" s="183"/>
      <c r="R483" s="186"/>
      <c r="T483" s="187"/>
      <c r="U483" s="183"/>
      <c r="V483" s="183"/>
      <c r="W483" s="183"/>
      <c r="X483" s="183"/>
      <c r="Y483" s="183"/>
      <c r="Z483" s="183"/>
      <c r="AA483" s="188"/>
      <c r="AT483" s="189" t="s">
        <v>243</v>
      </c>
      <c r="AU483" s="189" t="s">
        <v>120</v>
      </c>
      <c r="AV483" s="11" t="s">
        <v>120</v>
      </c>
      <c r="AW483" s="11" t="s">
        <v>42</v>
      </c>
      <c r="AX483" s="11" t="s">
        <v>26</v>
      </c>
      <c r="AY483" s="189" t="s">
        <v>235</v>
      </c>
    </row>
    <row r="484" spans="2:65" s="1" customFormat="1" ht="31.5" customHeight="1">
      <c r="B484" s="37"/>
      <c r="C484" s="167" t="s">
        <v>790</v>
      </c>
      <c r="D484" s="167" t="s">
        <v>236</v>
      </c>
      <c r="E484" s="168" t="s">
        <v>791</v>
      </c>
      <c r="F484" s="270" t="s">
        <v>792</v>
      </c>
      <c r="G484" s="270"/>
      <c r="H484" s="270"/>
      <c r="I484" s="270"/>
      <c r="J484" s="169" t="s">
        <v>270</v>
      </c>
      <c r="K484" s="170">
        <v>1</v>
      </c>
      <c r="L484" s="271">
        <v>0</v>
      </c>
      <c r="M484" s="272"/>
      <c r="N484" s="273">
        <f>ROUND(L484*K484,2)</f>
        <v>0</v>
      </c>
      <c r="O484" s="273"/>
      <c r="P484" s="273"/>
      <c r="Q484" s="273"/>
      <c r="R484" s="39"/>
      <c r="T484" s="171" t="s">
        <v>35</v>
      </c>
      <c r="U484" s="46" t="s">
        <v>51</v>
      </c>
      <c r="V484" s="38"/>
      <c r="W484" s="172">
        <f>V484*K484</f>
        <v>0</v>
      </c>
      <c r="X484" s="172">
        <v>0</v>
      </c>
      <c r="Y484" s="172">
        <f>X484*K484</f>
        <v>0</v>
      </c>
      <c r="Z484" s="172">
        <v>2.4E-2</v>
      </c>
      <c r="AA484" s="173">
        <f>Z484*K484</f>
        <v>2.4E-2</v>
      </c>
      <c r="AR484" s="20" t="s">
        <v>321</v>
      </c>
      <c r="AT484" s="20" t="s">
        <v>236</v>
      </c>
      <c r="AU484" s="20" t="s">
        <v>120</v>
      </c>
      <c r="AY484" s="20" t="s">
        <v>235</v>
      </c>
      <c r="BE484" s="108">
        <f>IF(U484="základní",N484,0)</f>
        <v>0</v>
      </c>
      <c r="BF484" s="108">
        <f>IF(U484="snížená",N484,0)</f>
        <v>0</v>
      </c>
      <c r="BG484" s="108">
        <f>IF(U484="zákl. přenesená",N484,0)</f>
        <v>0</v>
      </c>
      <c r="BH484" s="108">
        <f>IF(U484="sníž. přenesená",N484,0)</f>
        <v>0</v>
      </c>
      <c r="BI484" s="108">
        <f>IF(U484="nulová",N484,0)</f>
        <v>0</v>
      </c>
      <c r="BJ484" s="20" t="s">
        <v>26</v>
      </c>
      <c r="BK484" s="108">
        <f>ROUND(L484*K484,2)</f>
        <v>0</v>
      </c>
      <c r="BL484" s="20" t="s">
        <v>321</v>
      </c>
      <c r="BM484" s="20" t="s">
        <v>793</v>
      </c>
    </row>
    <row r="485" spans="2:65" s="10" customFormat="1" ht="22.5" customHeight="1">
      <c r="B485" s="174"/>
      <c r="C485" s="175"/>
      <c r="D485" s="175"/>
      <c r="E485" s="176" t="s">
        <v>35</v>
      </c>
      <c r="F485" s="274" t="s">
        <v>242</v>
      </c>
      <c r="G485" s="275"/>
      <c r="H485" s="275"/>
      <c r="I485" s="275"/>
      <c r="J485" s="175"/>
      <c r="K485" s="177" t="s">
        <v>35</v>
      </c>
      <c r="L485" s="175"/>
      <c r="M485" s="175"/>
      <c r="N485" s="175"/>
      <c r="O485" s="175"/>
      <c r="P485" s="175"/>
      <c r="Q485" s="175"/>
      <c r="R485" s="178"/>
      <c r="T485" s="179"/>
      <c r="U485" s="175"/>
      <c r="V485" s="175"/>
      <c r="W485" s="175"/>
      <c r="X485" s="175"/>
      <c r="Y485" s="175"/>
      <c r="Z485" s="175"/>
      <c r="AA485" s="180"/>
      <c r="AT485" s="181" t="s">
        <v>243</v>
      </c>
      <c r="AU485" s="181" t="s">
        <v>120</v>
      </c>
      <c r="AV485" s="10" t="s">
        <v>26</v>
      </c>
      <c r="AW485" s="10" t="s">
        <v>42</v>
      </c>
      <c r="AX485" s="10" t="s">
        <v>86</v>
      </c>
      <c r="AY485" s="181" t="s">
        <v>235</v>
      </c>
    </row>
    <row r="486" spans="2:65" s="11" customFormat="1" ht="22.5" customHeight="1">
      <c r="B486" s="182"/>
      <c r="C486" s="183"/>
      <c r="D486" s="183"/>
      <c r="E486" s="184" t="s">
        <v>35</v>
      </c>
      <c r="F486" s="276" t="s">
        <v>26</v>
      </c>
      <c r="G486" s="277"/>
      <c r="H486" s="277"/>
      <c r="I486" s="277"/>
      <c r="J486" s="183"/>
      <c r="K486" s="185">
        <v>1</v>
      </c>
      <c r="L486" s="183"/>
      <c r="M486" s="183"/>
      <c r="N486" s="183"/>
      <c r="O486" s="183"/>
      <c r="P486" s="183"/>
      <c r="Q486" s="183"/>
      <c r="R486" s="186"/>
      <c r="T486" s="187"/>
      <c r="U486" s="183"/>
      <c r="V486" s="183"/>
      <c r="W486" s="183"/>
      <c r="X486" s="183"/>
      <c r="Y486" s="183"/>
      <c r="Z486" s="183"/>
      <c r="AA486" s="188"/>
      <c r="AT486" s="189" t="s">
        <v>243</v>
      </c>
      <c r="AU486" s="189" t="s">
        <v>120</v>
      </c>
      <c r="AV486" s="11" t="s">
        <v>120</v>
      </c>
      <c r="AW486" s="11" t="s">
        <v>42</v>
      </c>
      <c r="AX486" s="11" t="s">
        <v>26</v>
      </c>
      <c r="AY486" s="189" t="s">
        <v>235</v>
      </c>
    </row>
    <row r="487" spans="2:65" s="1" customFormat="1" ht="31.5" customHeight="1">
      <c r="B487" s="37"/>
      <c r="C487" s="167" t="s">
        <v>794</v>
      </c>
      <c r="D487" s="167" t="s">
        <v>236</v>
      </c>
      <c r="E487" s="168" t="s">
        <v>795</v>
      </c>
      <c r="F487" s="270" t="s">
        <v>796</v>
      </c>
      <c r="G487" s="270"/>
      <c r="H487" s="270"/>
      <c r="I487" s="270"/>
      <c r="J487" s="169" t="s">
        <v>270</v>
      </c>
      <c r="K487" s="170">
        <v>1</v>
      </c>
      <c r="L487" s="271">
        <v>0</v>
      </c>
      <c r="M487" s="272"/>
      <c r="N487" s="273">
        <f>ROUND(L487*K487,2)</f>
        <v>0</v>
      </c>
      <c r="O487" s="273"/>
      <c r="P487" s="273"/>
      <c r="Q487" s="273"/>
      <c r="R487" s="39"/>
      <c r="T487" s="171" t="s">
        <v>35</v>
      </c>
      <c r="U487" s="46" t="s">
        <v>51</v>
      </c>
      <c r="V487" s="38"/>
      <c r="W487" s="172">
        <f>V487*K487</f>
        <v>0</v>
      </c>
      <c r="X487" s="172">
        <v>0</v>
      </c>
      <c r="Y487" s="172">
        <f>X487*K487</f>
        <v>0</v>
      </c>
      <c r="Z487" s="172">
        <v>2.5999999999999999E-2</v>
      </c>
      <c r="AA487" s="173">
        <f>Z487*K487</f>
        <v>2.5999999999999999E-2</v>
      </c>
      <c r="AR487" s="20" t="s">
        <v>321</v>
      </c>
      <c r="AT487" s="20" t="s">
        <v>236</v>
      </c>
      <c r="AU487" s="20" t="s">
        <v>120</v>
      </c>
      <c r="AY487" s="20" t="s">
        <v>235</v>
      </c>
      <c r="BE487" s="108">
        <f>IF(U487="základní",N487,0)</f>
        <v>0</v>
      </c>
      <c r="BF487" s="108">
        <f>IF(U487="snížená",N487,0)</f>
        <v>0</v>
      </c>
      <c r="BG487" s="108">
        <f>IF(U487="zákl. přenesená",N487,0)</f>
        <v>0</v>
      </c>
      <c r="BH487" s="108">
        <f>IF(U487="sníž. přenesená",N487,0)</f>
        <v>0</v>
      </c>
      <c r="BI487" s="108">
        <f>IF(U487="nulová",N487,0)</f>
        <v>0</v>
      </c>
      <c r="BJ487" s="20" t="s">
        <v>26</v>
      </c>
      <c r="BK487" s="108">
        <f>ROUND(L487*K487,2)</f>
        <v>0</v>
      </c>
      <c r="BL487" s="20" t="s">
        <v>321</v>
      </c>
      <c r="BM487" s="20" t="s">
        <v>797</v>
      </c>
    </row>
    <row r="488" spans="2:65" s="10" customFormat="1" ht="22.5" customHeight="1">
      <c r="B488" s="174"/>
      <c r="C488" s="175"/>
      <c r="D488" s="175"/>
      <c r="E488" s="176" t="s">
        <v>35</v>
      </c>
      <c r="F488" s="274" t="s">
        <v>242</v>
      </c>
      <c r="G488" s="275"/>
      <c r="H488" s="275"/>
      <c r="I488" s="275"/>
      <c r="J488" s="175"/>
      <c r="K488" s="177" t="s">
        <v>35</v>
      </c>
      <c r="L488" s="175"/>
      <c r="M488" s="175"/>
      <c r="N488" s="175"/>
      <c r="O488" s="175"/>
      <c r="P488" s="175"/>
      <c r="Q488" s="175"/>
      <c r="R488" s="178"/>
      <c r="T488" s="179"/>
      <c r="U488" s="175"/>
      <c r="V488" s="175"/>
      <c r="W488" s="175"/>
      <c r="X488" s="175"/>
      <c r="Y488" s="175"/>
      <c r="Z488" s="175"/>
      <c r="AA488" s="180"/>
      <c r="AT488" s="181" t="s">
        <v>243</v>
      </c>
      <c r="AU488" s="181" t="s">
        <v>120</v>
      </c>
      <c r="AV488" s="10" t="s">
        <v>26</v>
      </c>
      <c r="AW488" s="10" t="s">
        <v>42</v>
      </c>
      <c r="AX488" s="10" t="s">
        <v>86</v>
      </c>
      <c r="AY488" s="181" t="s">
        <v>235</v>
      </c>
    </row>
    <row r="489" spans="2:65" s="11" customFormat="1" ht="22.5" customHeight="1">
      <c r="B489" s="182"/>
      <c r="C489" s="183"/>
      <c r="D489" s="183"/>
      <c r="E489" s="184" t="s">
        <v>35</v>
      </c>
      <c r="F489" s="276" t="s">
        <v>26</v>
      </c>
      <c r="G489" s="277"/>
      <c r="H489" s="277"/>
      <c r="I489" s="277"/>
      <c r="J489" s="183"/>
      <c r="K489" s="185">
        <v>1</v>
      </c>
      <c r="L489" s="183"/>
      <c r="M489" s="183"/>
      <c r="N489" s="183"/>
      <c r="O489" s="183"/>
      <c r="P489" s="183"/>
      <c r="Q489" s="183"/>
      <c r="R489" s="186"/>
      <c r="T489" s="187"/>
      <c r="U489" s="183"/>
      <c r="V489" s="183"/>
      <c r="W489" s="183"/>
      <c r="X489" s="183"/>
      <c r="Y489" s="183"/>
      <c r="Z489" s="183"/>
      <c r="AA489" s="188"/>
      <c r="AT489" s="189" t="s">
        <v>243</v>
      </c>
      <c r="AU489" s="189" t="s">
        <v>120</v>
      </c>
      <c r="AV489" s="11" t="s">
        <v>120</v>
      </c>
      <c r="AW489" s="11" t="s">
        <v>42</v>
      </c>
      <c r="AX489" s="11" t="s">
        <v>26</v>
      </c>
      <c r="AY489" s="189" t="s">
        <v>235</v>
      </c>
    </row>
    <row r="490" spans="2:65" s="1" customFormat="1" ht="31.5" customHeight="1">
      <c r="B490" s="37"/>
      <c r="C490" s="167" t="s">
        <v>798</v>
      </c>
      <c r="D490" s="167" t="s">
        <v>236</v>
      </c>
      <c r="E490" s="168" t="s">
        <v>799</v>
      </c>
      <c r="F490" s="270" t="s">
        <v>800</v>
      </c>
      <c r="G490" s="270"/>
      <c r="H490" s="270"/>
      <c r="I490" s="270"/>
      <c r="J490" s="169" t="s">
        <v>286</v>
      </c>
      <c r="K490" s="170">
        <v>1</v>
      </c>
      <c r="L490" s="271">
        <v>0</v>
      </c>
      <c r="M490" s="272"/>
      <c r="N490" s="273">
        <f>ROUND(L490*K490,2)</f>
        <v>0</v>
      </c>
      <c r="O490" s="273"/>
      <c r="P490" s="273"/>
      <c r="Q490" s="273"/>
      <c r="R490" s="39"/>
      <c r="T490" s="171" t="s">
        <v>35</v>
      </c>
      <c r="U490" s="46" t="s">
        <v>51</v>
      </c>
      <c r="V490" s="38"/>
      <c r="W490" s="172">
        <f>V490*K490</f>
        <v>0</v>
      </c>
      <c r="X490" s="172">
        <v>3.456E-2</v>
      </c>
      <c r="Y490" s="172">
        <f>X490*K490</f>
        <v>3.456E-2</v>
      </c>
      <c r="Z490" s="172">
        <v>0</v>
      </c>
      <c r="AA490" s="173">
        <f>Z490*K490</f>
        <v>0</v>
      </c>
      <c r="AR490" s="20" t="s">
        <v>321</v>
      </c>
      <c r="AT490" s="20" t="s">
        <v>236</v>
      </c>
      <c r="AU490" s="20" t="s">
        <v>120</v>
      </c>
      <c r="AY490" s="20" t="s">
        <v>235</v>
      </c>
      <c r="BE490" s="108">
        <f>IF(U490="základní",N490,0)</f>
        <v>0</v>
      </c>
      <c r="BF490" s="108">
        <f>IF(U490="snížená",N490,0)</f>
        <v>0</v>
      </c>
      <c r="BG490" s="108">
        <f>IF(U490="zákl. přenesená",N490,0)</f>
        <v>0</v>
      </c>
      <c r="BH490" s="108">
        <f>IF(U490="sníž. přenesená",N490,0)</f>
        <v>0</v>
      </c>
      <c r="BI490" s="108">
        <f>IF(U490="nulová",N490,0)</f>
        <v>0</v>
      </c>
      <c r="BJ490" s="20" t="s">
        <v>26</v>
      </c>
      <c r="BK490" s="108">
        <f>ROUND(L490*K490,2)</f>
        <v>0</v>
      </c>
      <c r="BL490" s="20" t="s">
        <v>321</v>
      </c>
      <c r="BM490" s="20" t="s">
        <v>801</v>
      </c>
    </row>
    <row r="491" spans="2:65" s="10" customFormat="1" ht="22.5" customHeight="1">
      <c r="B491" s="174"/>
      <c r="C491" s="175"/>
      <c r="D491" s="175"/>
      <c r="E491" s="176" t="s">
        <v>35</v>
      </c>
      <c r="F491" s="274" t="s">
        <v>242</v>
      </c>
      <c r="G491" s="275"/>
      <c r="H491" s="275"/>
      <c r="I491" s="275"/>
      <c r="J491" s="175"/>
      <c r="K491" s="177" t="s">
        <v>35</v>
      </c>
      <c r="L491" s="175"/>
      <c r="M491" s="175"/>
      <c r="N491" s="175"/>
      <c r="O491" s="175"/>
      <c r="P491" s="175"/>
      <c r="Q491" s="175"/>
      <c r="R491" s="178"/>
      <c r="T491" s="179"/>
      <c r="U491" s="175"/>
      <c r="V491" s="175"/>
      <c r="W491" s="175"/>
      <c r="X491" s="175"/>
      <c r="Y491" s="175"/>
      <c r="Z491" s="175"/>
      <c r="AA491" s="180"/>
      <c r="AT491" s="181" t="s">
        <v>243</v>
      </c>
      <c r="AU491" s="181" t="s">
        <v>120</v>
      </c>
      <c r="AV491" s="10" t="s">
        <v>26</v>
      </c>
      <c r="AW491" s="10" t="s">
        <v>42</v>
      </c>
      <c r="AX491" s="10" t="s">
        <v>86</v>
      </c>
      <c r="AY491" s="181" t="s">
        <v>235</v>
      </c>
    </row>
    <row r="492" spans="2:65" s="10" customFormat="1" ht="22.5" customHeight="1">
      <c r="B492" s="174"/>
      <c r="C492" s="175"/>
      <c r="D492" s="175"/>
      <c r="E492" s="176" t="s">
        <v>35</v>
      </c>
      <c r="F492" s="280" t="s">
        <v>288</v>
      </c>
      <c r="G492" s="281"/>
      <c r="H492" s="281"/>
      <c r="I492" s="281"/>
      <c r="J492" s="175"/>
      <c r="K492" s="177" t="s">
        <v>35</v>
      </c>
      <c r="L492" s="175"/>
      <c r="M492" s="175"/>
      <c r="N492" s="175"/>
      <c r="O492" s="175"/>
      <c r="P492" s="175"/>
      <c r="Q492" s="175"/>
      <c r="R492" s="178"/>
      <c r="T492" s="179"/>
      <c r="U492" s="175"/>
      <c r="V492" s="175"/>
      <c r="W492" s="175"/>
      <c r="X492" s="175"/>
      <c r="Y492" s="175"/>
      <c r="Z492" s="175"/>
      <c r="AA492" s="180"/>
      <c r="AT492" s="181" t="s">
        <v>243</v>
      </c>
      <c r="AU492" s="181" t="s">
        <v>120</v>
      </c>
      <c r="AV492" s="10" t="s">
        <v>26</v>
      </c>
      <c r="AW492" s="10" t="s">
        <v>42</v>
      </c>
      <c r="AX492" s="10" t="s">
        <v>86</v>
      </c>
      <c r="AY492" s="181" t="s">
        <v>235</v>
      </c>
    </row>
    <row r="493" spans="2:65" s="11" customFormat="1" ht="22.5" customHeight="1">
      <c r="B493" s="182"/>
      <c r="C493" s="183"/>
      <c r="D493" s="183"/>
      <c r="E493" s="184" t="s">
        <v>35</v>
      </c>
      <c r="F493" s="276" t="s">
        <v>26</v>
      </c>
      <c r="G493" s="277"/>
      <c r="H493" s="277"/>
      <c r="I493" s="277"/>
      <c r="J493" s="183"/>
      <c r="K493" s="185">
        <v>1</v>
      </c>
      <c r="L493" s="183"/>
      <c r="M493" s="183"/>
      <c r="N493" s="183"/>
      <c r="O493" s="183"/>
      <c r="P493" s="183"/>
      <c r="Q493" s="183"/>
      <c r="R493" s="186"/>
      <c r="T493" s="187"/>
      <c r="U493" s="183"/>
      <c r="V493" s="183"/>
      <c r="W493" s="183"/>
      <c r="X493" s="183"/>
      <c r="Y493" s="183"/>
      <c r="Z493" s="183"/>
      <c r="AA493" s="188"/>
      <c r="AT493" s="189" t="s">
        <v>243</v>
      </c>
      <c r="AU493" s="189" t="s">
        <v>120</v>
      </c>
      <c r="AV493" s="11" t="s">
        <v>120</v>
      </c>
      <c r="AW493" s="11" t="s">
        <v>42</v>
      </c>
      <c r="AX493" s="11" t="s">
        <v>26</v>
      </c>
      <c r="AY493" s="189" t="s">
        <v>235</v>
      </c>
    </row>
    <row r="494" spans="2:65" s="1" customFormat="1" ht="31.5" customHeight="1">
      <c r="B494" s="37"/>
      <c r="C494" s="167" t="s">
        <v>802</v>
      </c>
      <c r="D494" s="167" t="s">
        <v>236</v>
      </c>
      <c r="E494" s="168" t="s">
        <v>803</v>
      </c>
      <c r="F494" s="270" t="s">
        <v>804</v>
      </c>
      <c r="G494" s="270"/>
      <c r="H494" s="270"/>
      <c r="I494" s="270"/>
      <c r="J494" s="169" t="s">
        <v>286</v>
      </c>
      <c r="K494" s="170">
        <v>1</v>
      </c>
      <c r="L494" s="271">
        <v>0</v>
      </c>
      <c r="M494" s="272"/>
      <c r="N494" s="273">
        <f>ROUND(L494*K494,2)</f>
        <v>0</v>
      </c>
      <c r="O494" s="273"/>
      <c r="P494" s="273"/>
      <c r="Q494" s="273"/>
      <c r="R494" s="39"/>
      <c r="T494" s="171" t="s">
        <v>35</v>
      </c>
      <c r="U494" s="46" t="s">
        <v>51</v>
      </c>
      <c r="V494" s="38"/>
      <c r="W494" s="172">
        <f>V494*K494</f>
        <v>0</v>
      </c>
      <c r="X494" s="172">
        <v>0.1103</v>
      </c>
      <c r="Y494" s="172">
        <f>X494*K494</f>
        <v>0.1103</v>
      </c>
      <c r="Z494" s="172">
        <v>0</v>
      </c>
      <c r="AA494" s="173">
        <f>Z494*K494</f>
        <v>0</v>
      </c>
      <c r="AR494" s="20" t="s">
        <v>321</v>
      </c>
      <c r="AT494" s="20" t="s">
        <v>236</v>
      </c>
      <c r="AU494" s="20" t="s">
        <v>120</v>
      </c>
      <c r="AY494" s="20" t="s">
        <v>235</v>
      </c>
      <c r="BE494" s="108">
        <f>IF(U494="základní",N494,0)</f>
        <v>0</v>
      </c>
      <c r="BF494" s="108">
        <f>IF(U494="snížená",N494,0)</f>
        <v>0</v>
      </c>
      <c r="BG494" s="108">
        <f>IF(U494="zákl. přenesená",N494,0)</f>
        <v>0</v>
      </c>
      <c r="BH494" s="108">
        <f>IF(U494="sníž. přenesená",N494,0)</f>
        <v>0</v>
      </c>
      <c r="BI494" s="108">
        <f>IF(U494="nulová",N494,0)</f>
        <v>0</v>
      </c>
      <c r="BJ494" s="20" t="s">
        <v>26</v>
      </c>
      <c r="BK494" s="108">
        <f>ROUND(L494*K494,2)</f>
        <v>0</v>
      </c>
      <c r="BL494" s="20" t="s">
        <v>321</v>
      </c>
      <c r="BM494" s="20" t="s">
        <v>805</v>
      </c>
    </row>
    <row r="495" spans="2:65" s="10" customFormat="1" ht="22.5" customHeight="1">
      <c r="B495" s="174"/>
      <c r="C495" s="175"/>
      <c r="D495" s="175"/>
      <c r="E495" s="176" t="s">
        <v>35</v>
      </c>
      <c r="F495" s="274" t="s">
        <v>242</v>
      </c>
      <c r="G495" s="275"/>
      <c r="H495" s="275"/>
      <c r="I495" s="275"/>
      <c r="J495" s="175"/>
      <c r="K495" s="177" t="s">
        <v>35</v>
      </c>
      <c r="L495" s="175"/>
      <c r="M495" s="175"/>
      <c r="N495" s="175"/>
      <c r="O495" s="175"/>
      <c r="P495" s="175"/>
      <c r="Q495" s="175"/>
      <c r="R495" s="178"/>
      <c r="T495" s="179"/>
      <c r="U495" s="175"/>
      <c r="V495" s="175"/>
      <c r="W495" s="175"/>
      <c r="X495" s="175"/>
      <c r="Y495" s="175"/>
      <c r="Z495" s="175"/>
      <c r="AA495" s="180"/>
      <c r="AT495" s="181" t="s">
        <v>243</v>
      </c>
      <c r="AU495" s="181" t="s">
        <v>120</v>
      </c>
      <c r="AV495" s="10" t="s">
        <v>26</v>
      </c>
      <c r="AW495" s="10" t="s">
        <v>42</v>
      </c>
      <c r="AX495" s="10" t="s">
        <v>86</v>
      </c>
      <c r="AY495" s="181" t="s">
        <v>235</v>
      </c>
    </row>
    <row r="496" spans="2:65" s="10" customFormat="1" ht="22.5" customHeight="1">
      <c r="B496" s="174"/>
      <c r="C496" s="175"/>
      <c r="D496" s="175"/>
      <c r="E496" s="176" t="s">
        <v>35</v>
      </c>
      <c r="F496" s="280" t="s">
        <v>288</v>
      </c>
      <c r="G496" s="281"/>
      <c r="H496" s="281"/>
      <c r="I496" s="281"/>
      <c r="J496" s="175"/>
      <c r="K496" s="177" t="s">
        <v>35</v>
      </c>
      <c r="L496" s="175"/>
      <c r="M496" s="175"/>
      <c r="N496" s="175"/>
      <c r="O496" s="175"/>
      <c r="P496" s="175"/>
      <c r="Q496" s="175"/>
      <c r="R496" s="178"/>
      <c r="T496" s="179"/>
      <c r="U496" s="175"/>
      <c r="V496" s="175"/>
      <c r="W496" s="175"/>
      <c r="X496" s="175"/>
      <c r="Y496" s="175"/>
      <c r="Z496" s="175"/>
      <c r="AA496" s="180"/>
      <c r="AT496" s="181" t="s">
        <v>243</v>
      </c>
      <c r="AU496" s="181" t="s">
        <v>120</v>
      </c>
      <c r="AV496" s="10" t="s">
        <v>26</v>
      </c>
      <c r="AW496" s="10" t="s">
        <v>42</v>
      </c>
      <c r="AX496" s="10" t="s">
        <v>86</v>
      </c>
      <c r="AY496" s="181" t="s">
        <v>235</v>
      </c>
    </row>
    <row r="497" spans="2:65" s="11" customFormat="1" ht="22.5" customHeight="1">
      <c r="B497" s="182"/>
      <c r="C497" s="183"/>
      <c r="D497" s="183"/>
      <c r="E497" s="184" t="s">
        <v>35</v>
      </c>
      <c r="F497" s="276" t="s">
        <v>26</v>
      </c>
      <c r="G497" s="277"/>
      <c r="H497" s="277"/>
      <c r="I497" s="277"/>
      <c r="J497" s="183"/>
      <c r="K497" s="185">
        <v>1</v>
      </c>
      <c r="L497" s="183"/>
      <c r="M497" s="183"/>
      <c r="N497" s="183"/>
      <c r="O497" s="183"/>
      <c r="P497" s="183"/>
      <c r="Q497" s="183"/>
      <c r="R497" s="186"/>
      <c r="T497" s="187"/>
      <c r="U497" s="183"/>
      <c r="V497" s="183"/>
      <c r="W497" s="183"/>
      <c r="X497" s="183"/>
      <c r="Y497" s="183"/>
      <c r="Z497" s="183"/>
      <c r="AA497" s="188"/>
      <c r="AT497" s="189" t="s">
        <v>243</v>
      </c>
      <c r="AU497" s="189" t="s">
        <v>120</v>
      </c>
      <c r="AV497" s="11" t="s">
        <v>120</v>
      </c>
      <c r="AW497" s="11" t="s">
        <v>42</v>
      </c>
      <c r="AX497" s="11" t="s">
        <v>26</v>
      </c>
      <c r="AY497" s="189" t="s">
        <v>235</v>
      </c>
    </row>
    <row r="498" spans="2:65" s="1" customFormat="1" ht="31.5" customHeight="1">
      <c r="B498" s="37"/>
      <c r="C498" s="167" t="s">
        <v>806</v>
      </c>
      <c r="D498" s="167" t="s">
        <v>236</v>
      </c>
      <c r="E498" s="168" t="s">
        <v>807</v>
      </c>
      <c r="F498" s="270" t="s">
        <v>808</v>
      </c>
      <c r="G498" s="270"/>
      <c r="H498" s="270"/>
      <c r="I498" s="270"/>
      <c r="J498" s="169" t="s">
        <v>254</v>
      </c>
      <c r="K498" s="170">
        <v>0.18</v>
      </c>
      <c r="L498" s="271">
        <v>0</v>
      </c>
      <c r="M498" s="272"/>
      <c r="N498" s="273">
        <f>ROUND(L498*K498,2)</f>
        <v>0</v>
      </c>
      <c r="O498" s="273"/>
      <c r="P498" s="273"/>
      <c r="Q498" s="273"/>
      <c r="R498" s="39"/>
      <c r="T498" s="171" t="s">
        <v>35</v>
      </c>
      <c r="U498" s="46" t="s">
        <v>51</v>
      </c>
      <c r="V498" s="38"/>
      <c r="W498" s="172">
        <f>V498*K498</f>
        <v>0</v>
      </c>
      <c r="X498" s="172">
        <v>0</v>
      </c>
      <c r="Y498" s="172">
        <f>X498*K498</f>
        <v>0</v>
      </c>
      <c r="Z498" s="172">
        <v>0</v>
      </c>
      <c r="AA498" s="173">
        <f>Z498*K498</f>
        <v>0</v>
      </c>
      <c r="AR498" s="20" t="s">
        <v>321</v>
      </c>
      <c r="AT498" s="20" t="s">
        <v>236</v>
      </c>
      <c r="AU498" s="20" t="s">
        <v>120</v>
      </c>
      <c r="AY498" s="20" t="s">
        <v>235</v>
      </c>
      <c r="BE498" s="108">
        <f>IF(U498="základní",N498,0)</f>
        <v>0</v>
      </c>
      <c r="BF498" s="108">
        <f>IF(U498="snížená",N498,0)</f>
        <v>0</v>
      </c>
      <c r="BG498" s="108">
        <f>IF(U498="zákl. přenesená",N498,0)</f>
        <v>0</v>
      </c>
      <c r="BH498" s="108">
        <f>IF(U498="sníž. přenesená",N498,0)</f>
        <v>0</v>
      </c>
      <c r="BI498" s="108">
        <f>IF(U498="nulová",N498,0)</f>
        <v>0</v>
      </c>
      <c r="BJ498" s="20" t="s">
        <v>26</v>
      </c>
      <c r="BK498" s="108">
        <f>ROUND(L498*K498,2)</f>
        <v>0</v>
      </c>
      <c r="BL498" s="20" t="s">
        <v>321</v>
      </c>
      <c r="BM498" s="20" t="s">
        <v>809</v>
      </c>
    </row>
    <row r="499" spans="2:65" s="1" customFormat="1" ht="31.5" customHeight="1">
      <c r="B499" s="37"/>
      <c r="C499" s="167" t="s">
        <v>810</v>
      </c>
      <c r="D499" s="167" t="s">
        <v>236</v>
      </c>
      <c r="E499" s="168" t="s">
        <v>811</v>
      </c>
      <c r="F499" s="270" t="s">
        <v>812</v>
      </c>
      <c r="G499" s="270"/>
      <c r="H499" s="270"/>
      <c r="I499" s="270"/>
      <c r="J499" s="169" t="s">
        <v>254</v>
      </c>
      <c r="K499" s="170">
        <v>0.18</v>
      </c>
      <c r="L499" s="271">
        <v>0</v>
      </c>
      <c r="M499" s="272"/>
      <c r="N499" s="273">
        <f>ROUND(L499*K499,2)</f>
        <v>0</v>
      </c>
      <c r="O499" s="273"/>
      <c r="P499" s="273"/>
      <c r="Q499" s="273"/>
      <c r="R499" s="39"/>
      <c r="T499" s="171" t="s">
        <v>35</v>
      </c>
      <c r="U499" s="46" t="s">
        <v>51</v>
      </c>
      <c r="V499" s="38"/>
      <c r="W499" s="172">
        <f>V499*K499</f>
        <v>0</v>
      </c>
      <c r="X499" s="172">
        <v>0</v>
      </c>
      <c r="Y499" s="172">
        <f>X499*K499</f>
        <v>0</v>
      </c>
      <c r="Z499" s="172">
        <v>0</v>
      </c>
      <c r="AA499" s="173">
        <f>Z499*K499</f>
        <v>0</v>
      </c>
      <c r="AR499" s="20" t="s">
        <v>321</v>
      </c>
      <c r="AT499" s="20" t="s">
        <v>236</v>
      </c>
      <c r="AU499" s="20" t="s">
        <v>120</v>
      </c>
      <c r="AY499" s="20" t="s">
        <v>235</v>
      </c>
      <c r="BE499" s="108">
        <f>IF(U499="základní",N499,0)</f>
        <v>0</v>
      </c>
      <c r="BF499" s="108">
        <f>IF(U499="snížená",N499,0)</f>
        <v>0</v>
      </c>
      <c r="BG499" s="108">
        <f>IF(U499="zákl. přenesená",N499,0)</f>
        <v>0</v>
      </c>
      <c r="BH499" s="108">
        <f>IF(U499="sníž. přenesená",N499,0)</f>
        <v>0</v>
      </c>
      <c r="BI499" s="108">
        <f>IF(U499="nulová",N499,0)</f>
        <v>0</v>
      </c>
      <c r="BJ499" s="20" t="s">
        <v>26</v>
      </c>
      <c r="BK499" s="108">
        <f>ROUND(L499*K499,2)</f>
        <v>0</v>
      </c>
      <c r="BL499" s="20" t="s">
        <v>321</v>
      </c>
      <c r="BM499" s="20" t="s">
        <v>813</v>
      </c>
    </row>
    <row r="500" spans="2:65" s="9" customFormat="1" ht="29.85" customHeight="1">
      <c r="B500" s="156"/>
      <c r="C500" s="157"/>
      <c r="D500" s="166" t="s">
        <v>207</v>
      </c>
      <c r="E500" s="166"/>
      <c r="F500" s="166"/>
      <c r="G500" s="166"/>
      <c r="H500" s="166"/>
      <c r="I500" s="166"/>
      <c r="J500" s="166"/>
      <c r="K500" s="166"/>
      <c r="L500" s="166"/>
      <c r="M500" s="166"/>
      <c r="N500" s="295">
        <f>BK500</f>
        <v>0</v>
      </c>
      <c r="O500" s="296"/>
      <c r="P500" s="296"/>
      <c r="Q500" s="296"/>
      <c r="R500" s="159"/>
      <c r="T500" s="160"/>
      <c r="U500" s="157"/>
      <c r="V500" s="157"/>
      <c r="W500" s="161">
        <f>SUM(W501:W503)</f>
        <v>0</v>
      </c>
      <c r="X500" s="157"/>
      <c r="Y500" s="161">
        <f>SUM(Y501:Y503)</f>
        <v>0</v>
      </c>
      <c r="Z500" s="157"/>
      <c r="AA500" s="162">
        <f>SUM(AA501:AA503)</f>
        <v>0</v>
      </c>
      <c r="AR500" s="163" t="s">
        <v>120</v>
      </c>
      <c r="AT500" s="164" t="s">
        <v>85</v>
      </c>
      <c r="AU500" s="164" t="s">
        <v>26</v>
      </c>
      <c r="AY500" s="163" t="s">
        <v>235</v>
      </c>
      <c r="BK500" s="165">
        <f>SUM(BK501:BK503)</f>
        <v>0</v>
      </c>
    </row>
    <row r="501" spans="2:65" s="1" customFormat="1" ht="31.5" customHeight="1">
      <c r="B501" s="37"/>
      <c r="C501" s="167" t="s">
        <v>814</v>
      </c>
      <c r="D501" s="167" t="s">
        <v>236</v>
      </c>
      <c r="E501" s="168" t="s">
        <v>815</v>
      </c>
      <c r="F501" s="270" t="s">
        <v>816</v>
      </c>
      <c r="G501" s="270"/>
      <c r="H501" s="270"/>
      <c r="I501" s="270"/>
      <c r="J501" s="169" t="s">
        <v>270</v>
      </c>
      <c r="K501" s="170">
        <v>2</v>
      </c>
      <c r="L501" s="271">
        <v>0</v>
      </c>
      <c r="M501" s="272"/>
      <c r="N501" s="273">
        <f>ROUND(L501*K501,2)</f>
        <v>0</v>
      </c>
      <c r="O501" s="273"/>
      <c r="P501" s="273"/>
      <c r="Q501" s="273"/>
      <c r="R501" s="39"/>
      <c r="T501" s="171" t="s">
        <v>35</v>
      </c>
      <c r="U501" s="46" t="s">
        <v>51</v>
      </c>
      <c r="V501" s="38"/>
      <c r="W501" s="172">
        <f>V501*K501</f>
        <v>0</v>
      </c>
      <c r="X501" s="172">
        <v>0</v>
      </c>
      <c r="Y501" s="172">
        <f>X501*K501</f>
        <v>0</v>
      </c>
      <c r="Z501" s="172">
        <v>0</v>
      </c>
      <c r="AA501" s="173">
        <f>Z501*K501</f>
        <v>0</v>
      </c>
      <c r="AR501" s="20" t="s">
        <v>321</v>
      </c>
      <c r="AT501" s="20" t="s">
        <v>236</v>
      </c>
      <c r="AU501" s="20" t="s">
        <v>120</v>
      </c>
      <c r="AY501" s="20" t="s">
        <v>235</v>
      </c>
      <c r="BE501" s="108">
        <f>IF(U501="základní",N501,0)</f>
        <v>0</v>
      </c>
      <c r="BF501" s="108">
        <f>IF(U501="snížená",N501,0)</f>
        <v>0</v>
      </c>
      <c r="BG501" s="108">
        <f>IF(U501="zákl. přenesená",N501,0)</f>
        <v>0</v>
      </c>
      <c r="BH501" s="108">
        <f>IF(U501="sníž. přenesená",N501,0)</f>
        <v>0</v>
      </c>
      <c r="BI501" s="108">
        <f>IF(U501="nulová",N501,0)</f>
        <v>0</v>
      </c>
      <c r="BJ501" s="20" t="s">
        <v>26</v>
      </c>
      <c r="BK501" s="108">
        <f>ROUND(L501*K501,2)</f>
        <v>0</v>
      </c>
      <c r="BL501" s="20" t="s">
        <v>321</v>
      </c>
      <c r="BM501" s="20" t="s">
        <v>817</v>
      </c>
    </row>
    <row r="502" spans="2:65" s="10" customFormat="1" ht="22.5" customHeight="1">
      <c r="B502" s="174"/>
      <c r="C502" s="175"/>
      <c r="D502" s="175"/>
      <c r="E502" s="176" t="s">
        <v>35</v>
      </c>
      <c r="F502" s="274" t="s">
        <v>242</v>
      </c>
      <c r="G502" s="275"/>
      <c r="H502" s="275"/>
      <c r="I502" s="275"/>
      <c r="J502" s="175"/>
      <c r="K502" s="177" t="s">
        <v>35</v>
      </c>
      <c r="L502" s="175"/>
      <c r="M502" s="175"/>
      <c r="N502" s="175"/>
      <c r="O502" s="175"/>
      <c r="P502" s="175"/>
      <c r="Q502" s="175"/>
      <c r="R502" s="178"/>
      <c r="T502" s="179"/>
      <c r="U502" s="175"/>
      <c r="V502" s="175"/>
      <c r="W502" s="175"/>
      <c r="X502" s="175"/>
      <c r="Y502" s="175"/>
      <c r="Z502" s="175"/>
      <c r="AA502" s="180"/>
      <c r="AT502" s="181" t="s">
        <v>243</v>
      </c>
      <c r="AU502" s="181" t="s">
        <v>120</v>
      </c>
      <c r="AV502" s="10" t="s">
        <v>26</v>
      </c>
      <c r="AW502" s="10" t="s">
        <v>42</v>
      </c>
      <c r="AX502" s="10" t="s">
        <v>86</v>
      </c>
      <c r="AY502" s="181" t="s">
        <v>235</v>
      </c>
    </row>
    <row r="503" spans="2:65" s="11" customFormat="1" ht="22.5" customHeight="1">
      <c r="B503" s="182"/>
      <c r="C503" s="183"/>
      <c r="D503" s="183"/>
      <c r="E503" s="184" t="s">
        <v>35</v>
      </c>
      <c r="F503" s="276" t="s">
        <v>120</v>
      </c>
      <c r="G503" s="277"/>
      <c r="H503" s="277"/>
      <c r="I503" s="277"/>
      <c r="J503" s="183"/>
      <c r="K503" s="185">
        <v>2</v>
      </c>
      <c r="L503" s="183"/>
      <c r="M503" s="183"/>
      <c r="N503" s="183"/>
      <c r="O503" s="183"/>
      <c r="P503" s="183"/>
      <c r="Q503" s="183"/>
      <c r="R503" s="186"/>
      <c r="T503" s="187"/>
      <c r="U503" s="183"/>
      <c r="V503" s="183"/>
      <c r="W503" s="183"/>
      <c r="X503" s="183"/>
      <c r="Y503" s="183"/>
      <c r="Z503" s="183"/>
      <c r="AA503" s="188"/>
      <c r="AT503" s="189" t="s">
        <v>243</v>
      </c>
      <c r="AU503" s="189" t="s">
        <v>120</v>
      </c>
      <c r="AV503" s="11" t="s">
        <v>120</v>
      </c>
      <c r="AW503" s="11" t="s">
        <v>42</v>
      </c>
      <c r="AX503" s="11" t="s">
        <v>26</v>
      </c>
      <c r="AY503" s="189" t="s">
        <v>235</v>
      </c>
    </row>
    <row r="504" spans="2:65" s="9" customFormat="1" ht="29.85" customHeight="1">
      <c r="B504" s="156"/>
      <c r="C504" s="157"/>
      <c r="D504" s="166" t="s">
        <v>208</v>
      </c>
      <c r="E504" s="166"/>
      <c r="F504" s="166"/>
      <c r="G504" s="166"/>
      <c r="H504" s="166"/>
      <c r="I504" s="166"/>
      <c r="J504" s="166"/>
      <c r="K504" s="166"/>
      <c r="L504" s="166"/>
      <c r="M504" s="166"/>
      <c r="N504" s="291">
        <f>BK504</f>
        <v>0</v>
      </c>
      <c r="O504" s="292"/>
      <c r="P504" s="292"/>
      <c r="Q504" s="292"/>
      <c r="R504" s="159"/>
      <c r="T504" s="160"/>
      <c r="U504" s="157"/>
      <c r="V504" s="157"/>
      <c r="W504" s="161">
        <f>SUM(W505:W532)</f>
        <v>0</v>
      </c>
      <c r="X504" s="157"/>
      <c r="Y504" s="161">
        <f>SUM(Y505:Y532)</f>
        <v>0.22668069999999998</v>
      </c>
      <c r="Z504" s="157"/>
      <c r="AA504" s="162">
        <f>SUM(AA505:AA532)</f>
        <v>0</v>
      </c>
      <c r="AR504" s="163" t="s">
        <v>120</v>
      </c>
      <c r="AT504" s="164" t="s">
        <v>85</v>
      </c>
      <c r="AU504" s="164" t="s">
        <v>26</v>
      </c>
      <c r="AY504" s="163" t="s">
        <v>235</v>
      </c>
      <c r="BK504" s="165">
        <f>SUM(BK505:BK532)</f>
        <v>0</v>
      </c>
    </row>
    <row r="505" spans="2:65" s="1" customFormat="1" ht="31.5" customHeight="1">
      <c r="B505" s="37"/>
      <c r="C505" s="167" t="s">
        <v>818</v>
      </c>
      <c r="D505" s="167" t="s">
        <v>236</v>
      </c>
      <c r="E505" s="168" t="s">
        <v>819</v>
      </c>
      <c r="F505" s="270" t="s">
        <v>820</v>
      </c>
      <c r="G505" s="270"/>
      <c r="H505" s="270"/>
      <c r="I505" s="270"/>
      <c r="J505" s="169" t="s">
        <v>337</v>
      </c>
      <c r="K505" s="170">
        <v>26.69</v>
      </c>
      <c r="L505" s="271">
        <v>0</v>
      </c>
      <c r="M505" s="272"/>
      <c r="N505" s="273">
        <f>ROUND(L505*K505,2)</f>
        <v>0</v>
      </c>
      <c r="O505" s="273"/>
      <c r="P505" s="273"/>
      <c r="Q505" s="273"/>
      <c r="R505" s="39"/>
      <c r="T505" s="171" t="s">
        <v>35</v>
      </c>
      <c r="U505" s="46" t="s">
        <v>51</v>
      </c>
      <c r="V505" s="38"/>
      <c r="W505" s="172">
        <f>V505*K505</f>
        <v>0</v>
      </c>
      <c r="X505" s="172">
        <v>6.2E-4</v>
      </c>
      <c r="Y505" s="172">
        <f>X505*K505</f>
        <v>1.6547800000000001E-2</v>
      </c>
      <c r="Z505" s="172">
        <v>0</v>
      </c>
      <c r="AA505" s="173">
        <f>Z505*K505</f>
        <v>0</v>
      </c>
      <c r="AR505" s="20" t="s">
        <v>321</v>
      </c>
      <c r="AT505" s="20" t="s">
        <v>236</v>
      </c>
      <c r="AU505" s="20" t="s">
        <v>120</v>
      </c>
      <c r="AY505" s="20" t="s">
        <v>235</v>
      </c>
      <c r="BE505" s="108">
        <f>IF(U505="základní",N505,0)</f>
        <v>0</v>
      </c>
      <c r="BF505" s="108">
        <f>IF(U505="snížená",N505,0)</f>
        <v>0</v>
      </c>
      <c r="BG505" s="108">
        <f>IF(U505="zákl. přenesená",N505,0)</f>
        <v>0</v>
      </c>
      <c r="BH505" s="108">
        <f>IF(U505="sníž. přenesená",N505,0)</f>
        <v>0</v>
      </c>
      <c r="BI505" s="108">
        <f>IF(U505="nulová",N505,0)</f>
        <v>0</v>
      </c>
      <c r="BJ505" s="20" t="s">
        <v>26</v>
      </c>
      <c r="BK505" s="108">
        <f>ROUND(L505*K505,2)</f>
        <v>0</v>
      </c>
      <c r="BL505" s="20" t="s">
        <v>321</v>
      </c>
      <c r="BM505" s="20" t="s">
        <v>821</v>
      </c>
    </row>
    <row r="506" spans="2:65" s="10" customFormat="1" ht="22.5" customHeight="1">
      <c r="B506" s="174"/>
      <c r="C506" s="175"/>
      <c r="D506" s="175"/>
      <c r="E506" s="176" t="s">
        <v>35</v>
      </c>
      <c r="F506" s="274" t="s">
        <v>242</v>
      </c>
      <c r="G506" s="275"/>
      <c r="H506" s="275"/>
      <c r="I506" s="275"/>
      <c r="J506" s="175"/>
      <c r="K506" s="177" t="s">
        <v>35</v>
      </c>
      <c r="L506" s="175"/>
      <c r="M506" s="175"/>
      <c r="N506" s="175"/>
      <c r="O506" s="175"/>
      <c r="P506" s="175"/>
      <c r="Q506" s="175"/>
      <c r="R506" s="178"/>
      <c r="T506" s="179"/>
      <c r="U506" s="175"/>
      <c r="V506" s="175"/>
      <c r="W506" s="175"/>
      <c r="X506" s="175"/>
      <c r="Y506" s="175"/>
      <c r="Z506" s="175"/>
      <c r="AA506" s="180"/>
      <c r="AT506" s="181" t="s">
        <v>243</v>
      </c>
      <c r="AU506" s="181" t="s">
        <v>120</v>
      </c>
      <c r="AV506" s="10" t="s">
        <v>26</v>
      </c>
      <c r="AW506" s="10" t="s">
        <v>42</v>
      </c>
      <c r="AX506" s="10" t="s">
        <v>86</v>
      </c>
      <c r="AY506" s="181" t="s">
        <v>235</v>
      </c>
    </row>
    <row r="507" spans="2:65" s="10" customFormat="1" ht="22.5" customHeight="1">
      <c r="B507" s="174"/>
      <c r="C507" s="175"/>
      <c r="D507" s="175"/>
      <c r="E507" s="176" t="s">
        <v>35</v>
      </c>
      <c r="F507" s="280" t="s">
        <v>400</v>
      </c>
      <c r="G507" s="281"/>
      <c r="H507" s="281"/>
      <c r="I507" s="281"/>
      <c r="J507" s="175"/>
      <c r="K507" s="177" t="s">
        <v>35</v>
      </c>
      <c r="L507" s="175"/>
      <c r="M507" s="175"/>
      <c r="N507" s="175"/>
      <c r="O507" s="175"/>
      <c r="P507" s="175"/>
      <c r="Q507" s="175"/>
      <c r="R507" s="178"/>
      <c r="T507" s="179"/>
      <c r="U507" s="175"/>
      <c r="V507" s="175"/>
      <c r="W507" s="175"/>
      <c r="X507" s="175"/>
      <c r="Y507" s="175"/>
      <c r="Z507" s="175"/>
      <c r="AA507" s="180"/>
      <c r="AT507" s="181" t="s">
        <v>243</v>
      </c>
      <c r="AU507" s="181" t="s">
        <v>120</v>
      </c>
      <c r="AV507" s="10" t="s">
        <v>26</v>
      </c>
      <c r="AW507" s="10" t="s">
        <v>42</v>
      </c>
      <c r="AX507" s="10" t="s">
        <v>86</v>
      </c>
      <c r="AY507" s="181" t="s">
        <v>235</v>
      </c>
    </row>
    <row r="508" spans="2:65" s="11" customFormat="1" ht="22.5" customHeight="1">
      <c r="B508" s="182"/>
      <c r="C508" s="183"/>
      <c r="D508" s="183"/>
      <c r="E508" s="184" t="s">
        <v>35</v>
      </c>
      <c r="F508" s="276" t="s">
        <v>822</v>
      </c>
      <c r="G508" s="277"/>
      <c r="H508" s="277"/>
      <c r="I508" s="277"/>
      <c r="J508" s="183"/>
      <c r="K508" s="185">
        <v>22</v>
      </c>
      <c r="L508" s="183"/>
      <c r="M508" s="183"/>
      <c r="N508" s="183"/>
      <c r="O508" s="183"/>
      <c r="P508" s="183"/>
      <c r="Q508" s="183"/>
      <c r="R508" s="186"/>
      <c r="T508" s="187"/>
      <c r="U508" s="183"/>
      <c r="V508" s="183"/>
      <c r="W508" s="183"/>
      <c r="X508" s="183"/>
      <c r="Y508" s="183"/>
      <c r="Z508" s="183"/>
      <c r="AA508" s="188"/>
      <c r="AT508" s="189" t="s">
        <v>243</v>
      </c>
      <c r="AU508" s="189" t="s">
        <v>120</v>
      </c>
      <c r="AV508" s="11" t="s">
        <v>120</v>
      </c>
      <c r="AW508" s="11" t="s">
        <v>42</v>
      </c>
      <c r="AX508" s="11" t="s">
        <v>86</v>
      </c>
      <c r="AY508" s="189" t="s">
        <v>235</v>
      </c>
    </row>
    <row r="509" spans="2:65" s="11" customFormat="1" ht="22.5" customHeight="1">
      <c r="B509" s="182"/>
      <c r="C509" s="183"/>
      <c r="D509" s="183"/>
      <c r="E509" s="184" t="s">
        <v>35</v>
      </c>
      <c r="F509" s="276" t="s">
        <v>823</v>
      </c>
      <c r="G509" s="277"/>
      <c r="H509" s="277"/>
      <c r="I509" s="277"/>
      <c r="J509" s="183"/>
      <c r="K509" s="185">
        <v>4.6900000000000004</v>
      </c>
      <c r="L509" s="183"/>
      <c r="M509" s="183"/>
      <c r="N509" s="183"/>
      <c r="O509" s="183"/>
      <c r="P509" s="183"/>
      <c r="Q509" s="183"/>
      <c r="R509" s="186"/>
      <c r="T509" s="187"/>
      <c r="U509" s="183"/>
      <c r="V509" s="183"/>
      <c r="W509" s="183"/>
      <c r="X509" s="183"/>
      <c r="Y509" s="183"/>
      <c r="Z509" s="183"/>
      <c r="AA509" s="188"/>
      <c r="AT509" s="189" t="s">
        <v>243</v>
      </c>
      <c r="AU509" s="189" t="s">
        <v>120</v>
      </c>
      <c r="AV509" s="11" t="s">
        <v>120</v>
      </c>
      <c r="AW509" s="11" t="s">
        <v>42</v>
      </c>
      <c r="AX509" s="11" t="s">
        <v>86</v>
      </c>
      <c r="AY509" s="189" t="s">
        <v>235</v>
      </c>
    </row>
    <row r="510" spans="2:65" s="12" customFormat="1" ht="22.5" customHeight="1">
      <c r="B510" s="190"/>
      <c r="C510" s="191"/>
      <c r="D510" s="191"/>
      <c r="E510" s="192" t="s">
        <v>179</v>
      </c>
      <c r="F510" s="278" t="s">
        <v>246</v>
      </c>
      <c r="G510" s="279"/>
      <c r="H510" s="279"/>
      <c r="I510" s="279"/>
      <c r="J510" s="191"/>
      <c r="K510" s="193">
        <v>26.69</v>
      </c>
      <c r="L510" s="191"/>
      <c r="M510" s="191"/>
      <c r="N510" s="191"/>
      <c r="O510" s="191"/>
      <c r="P510" s="191"/>
      <c r="Q510" s="191"/>
      <c r="R510" s="194"/>
      <c r="T510" s="195"/>
      <c r="U510" s="191"/>
      <c r="V510" s="191"/>
      <c r="W510" s="191"/>
      <c r="X510" s="191"/>
      <c r="Y510" s="191"/>
      <c r="Z510" s="191"/>
      <c r="AA510" s="196"/>
      <c r="AT510" s="197" t="s">
        <v>243</v>
      </c>
      <c r="AU510" s="197" t="s">
        <v>120</v>
      </c>
      <c r="AV510" s="12" t="s">
        <v>240</v>
      </c>
      <c r="AW510" s="12" t="s">
        <v>42</v>
      </c>
      <c r="AX510" s="12" t="s">
        <v>26</v>
      </c>
      <c r="AY510" s="197" t="s">
        <v>235</v>
      </c>
    </row>
    <row r="511" spans="2:65" s="1" customFormat="1" ht="31.5" customHeight="1">
      <c r="B511" s="37"/>
      <c r="C511" s="198" t="s">
        <v>824</v>
      </c>
      <c r="D511" s="198" t="s">
        <v>341</v>
      </c>
      <c r="E511" s="199" t="s">
        <v>825</v>
      </c>
      <c r="F511" s="284" t="s">
        <v>826</v>
      </c>
      <c r="G511" s="284"/>
      <c r="H511" s="284"/>
      <c r="I511" s="284"/>
      <c r="J511" s="200" t="s">
        <v>259</v>
      </c>
      <c r="K511" s="201">
        <v>9.36</v>
      </c>
      <c r="L511" s="285">
        <v>0</v>
      </c>
      <c r="M511" s="286"/>
      <c r="N511" s="287">
        <f>ROUND(L511*K511,2)</f>
        <v>0</v>
      </c>
      <c r="O511" s="273"/>
      <c r="P511" s="273"/>
      <c r="Q511" s="273"/>
      <c r="R511" s="39"/>
      <c r="T511" s="171" t="s">
        <v>35</v>
      </c>
      <c r="U511" s="46" t="s">
        <v>51</v>
      </c>
      <c r="V511" s="38"/>
      <c r="W511" s="172">
        <f>V511*K511</f>
        <v>0</v>
      </c>
      <c r="X511" s="172">
        <v>1.9199999999999998E-2</v>
      </c>
      <c r="Y511" s="172">
        <f>X511*K511</f>
        <v>0.17971199999999998</v>
      </c>
      <c r="Z511" s="172">
        <v>0</v>
      </c>
      <c r="AA511" s="173">
        <f>Z511*K511</f>
        <v>0</v>
      </c>
      <c r="AR511" s="20" t="s">
        <v>396</v>
      </c>
      <c r="AT511" s="20" t="s">
        <v>341</v>
      </c>
      <c r="AU511" s="20" t="s">
        <v>120</v>
      </c>
      <c r="AY511" s="20" t="s">
        <v>235</v>
      </c>
      <c r="BE511" s="108">
        <f>IF(U511="základní",N511,0)</f>
        <v>0</v>
      </c>
      <c r="BF511" s="108">
        <f>IF(U511="snížená",N511,0)</f>
        <v>0</v>
      </c>
      <c r="BG511" s="108">
        <f>IF(U511="zákl. přenesená",N511,0)</f>
        <v>0</v>
      </c>
      <c r="BH511" s="108">
        <f>IF(U511="sníž. přenesená",N511,0)</f>
        <v>0</v>
      </c>
      <c r="BI511" s="108">
        <f>IF(U511="nulová",N511,0)</f>
        <v>0</v>
      </c>
      <c r="BJ511" s="20" t="s">
        <v>26</v>
      </c>
      <c r="BK511" s="108">
        <f>ROUND(L511*K511,2)</f>
        <v>0</v>
      </c>
      <c r="BL511" s="20" t="s">
        <v>321</v>
      </c>
      <c r="BM511" s="20" t="s">
        <v>827</v>
      </c>
    </row>
    <row r="512" spans="2:65" s="11" customFormat="1" ht="22.5" customHeight="1">
      <c r="B512" s="182"/>
      <c r="C512" s="183"/>
      <c r="D512" s="183"/>
      <c r="E512" s="184" t="s">
        <v>35</v>
      </c>
      <c r="F512" s="282" t="s">
        <v>828</v>
      </c>
      <c r="G512" s="283"/>
      <c r="H512" s="283"/>
      <c r="I512" s="283"/>
      <c r="J512" s="183"/>
      <c r="K512" s="185">
        <v>2.9359999999999999</v>
      </c>
      <c r="L512" s="183"/>
      <c r="M512" s="183"/>
      <c r="N512" s="183"/>
      <c r="O512" s="183"/>
      <c r="P512" s="183"/>
      <c r="Q512" s="183"/>
      <c r="R512" s="186"/>
      <c r="T512" s="187"/>
      <c r="U512" s="183"/>
      <c r="V512" s="183"/>
      <c r="W512" s="183"/>
      <c r="X512" s="183"/>
      <c r="Y512" s="183"/>
      <c r="Z512" s="183"/>
      <c r="AA512" s="188"/>
      <c r="AT512" s="189" t="s">
        <v>243</v>
      </c>
      <c r="AU512" s="189" t="s">
        <v>120</v>
      </c>
      <c r="AV512" s="11" t="s">
        <v>120</v>
      </c>
      <c r="AW512" s="11" t="s">
        <v>42</v>
      </c>
      <c r="AX512" s="11" t="s">
        <v>86</v>
      </c>
      <c r="AY512" s="189" t="s">
        <v>235</v>
      </c>
    </row>
    <row r="513" spans="2:65" s="11" customFormat="1" ht="22.5" customHeight="1">
      <c r="B513" s="182"/>
      <c r="C513" s="183"/>
      <c r="D513" s="183"/>
      <c r="E513" s="184" t="s">
        <v>35</v>
      </c>
      <c r="F513" s="276" t="s">
        <v>829</v>
      </c>
      <c r="G513" s="277"/>
      <c r="H513" s="277"/>
      <c r="I513" s="277"/>
      <c r="J513" s="183"/>
      <c r="K513" s="185">
        <v>6.4240000000000004</v>
      </c>
      <c r="L513" s="183"/>
      <c r="M513" s="183"/>
      <c r="N513" s="183"/>
      <c r="O513" s="183"/>
      <c r="P513" s="183"/>
      <c r="Q513" s="183"/>
      <c r="R513" s="186"/>
      <c r="T513" s="187"/>
      <c r="U513" s="183"/>
      <c r="V513" s="183"/>
      <c r="W513" s="183"/>
      <c r="X513" s="183"/>
      <c r="Y513" s="183"/>
      <c r="Z513" s="183"/>
      <c r="AA513" s="188"/>
      <c r="AT513" s="189" t="s">
        <v>243</v>
      </c>
      <c r="AU513" s="189" t="s">
        <v>120</v>
      </c>
      <c r="AV513" s="11" t="s">
        <v>120</v>
      </c>
      <c r="AW513" s="11" t="s">
        <v>42</v>
      </c>
      <c r="AX513" s="11" t="s">
        <v>86</v>
      </c>
      <c r="AY513" s="189" t="s">
        <v>235</v>
      </c>
    </row>
    <row r="514" spans="2:65" s="12" customFormat="1" ht="22.5" customHeight="1">
      <c r="B514" s="190"/>
      <c r="C514" s="191"/>
      <c r="D514" s="191"/>
      <c r="E514" s="192" t="s">
        <v>35</v>
      </c>
      <c r="F514" s="278" t="s">
        <v>246</v>
      </c>
      <c r="G514" s="279"/>
      <c r="H514" s="279"/>
      <c r="I514" s="279"/>
      <c r="J514" s="191"/>
      <c r="K514" s="193">
        <v>9.36</v>
      </c>
      <c r="L514" s="191"/>
      <c r="M514" s="191"/>
      <c r="N514" s="191"/>
      <c r="O514" s="191"/>
      <c r="P514" s="191"/>
      <c r="Q514" s="191"/>
      <c r="R514" s="194"/>
      <c r="T514" s="195"/>
      <c r="U514" s="191"/>
      <c r="V514" s="191"/>
      <c r="W514" s="191"/>
      <c r="X514" s="191"/>
      <c r="Y514" s="191"/>
      <c r="Z514" s="191"/>
      <c r="AA514" s="196"/>
      <c r="AT514" s="197" t="s">
        <v>243</v>
      </c>
      <c r="AU514" s="197" t="s">
        <v>120</v>
      </c>
      <c r="AV514" s="12" t="s">
        <v>240</v>
      </c>
      <c r="AW514" s="12" t="s">
        <v>42</v>
      </c>
      <c r="AX514" s="12" t="s">
        <v>26</v>
      </c>
      <c r="AY514" s="197" t="s">
        <v>235</v>
      </c>
    </row>
    <row r="515" spans="2:65" s="1" customFormat="1" ht="44.25" customHeight="1">
      <c r="B515" s="37"/>
      <c r="C515" s="167" t="s">
        <v>830</v>
      </c>
      <c r="D515" s="167" t="s">
        <v>236</v>
      </c>
      <c r="E515" s="168" t="s">
        <v>831</v>
      </c>
      <c r="F515" s="270" t="s">
        <v>832</v>
      </c>
      <c r="G515" s="270"/>
      <c r="H515" s="270"/>
      <c r="I515" s="270"/>
      <c r="J515" s="169" t="s">
        <v>259</v>
      </c>
      <c r="K515" s="170">
        <v>5.84</v>
      </c>
      <c r="L515" s="271">
        <v>0</v>
      </c>
      <c r="M515" s="272"/>
      <c r="N515" s="273">
        <f>ROUND(L515*K515,2)</f>
        <v>0</v>
      </c>
      <c r="O515" s="273"/>
      <c r="P515" s="273"/>
      <c r="Q515" s="273"/>
      <c r="R515" s="39"/>
      <c r="T515" s="171" t="s">
        <v>35</v>
      </c>
      <c r="U515" s="46" t="s">
        <v>51</v>
      </c>
      <c r="V515" s="38"/>
      <c r="W515" s="172">
        <f>V515*K515</f>
        <v>0</v>
      </c>
      <c r="X515" s="172">
        <v>3.9199999999999999E-3</v>
      </c>
      <c r="Y515" s="172">
        <f>X515*K515</f>
        <v>2.2892799999999998E-2</v>
      </c>
      <c r="Z515" s="172">
        <v>0</v>
      </c>
      <c r="AA515" s="173">
        <f>Z515*K515</f>
        <v>0</v>
      </c>
      <c r="AR515" s="20" t="s">
        <v>321</v>
      </c>
      <c r="AT515" s="20" t="s">
        <v>236</v>
      </c>
      <c r="AU515" s="20" t="s">
        <v>120</v>
      </c>
      <c r="AY515" s="20" t="s">
        <v>235</v>
      </c>
      <c r="BE515" s="108">
        <f>IF(U515="základní",N515,0)</f>
        <v>0</v>
      </c>
      <c r="BF515" s="108">
        <f>IF(U515="snížená",N515,0)</f>
        <v>0</v>
      </c>
      <c r="BG515" s="108">
        <f>IF(U515="zákl. přenesená",N515,0)</f>
        <v>0</v>
      </c>
      <c r="BH515" s="108">
        <f>IF(U515="sníž. přenesená",N515,0)</f>
        <v>0</v>
      </c>
      <c r="BI515" s="108">
        <f>IF(U515="nulová",N515,0)</f>
        <v>0</v>
      </c>
      <c r="BJ515" s="20" t="s">
        <v>26</v>
      </c>
      <c r="BK515" s="108">
        <f>ROUND(L515*K515,2)</f>
        <v>0</v>
      </c>
      <c r="BL515" s="20" t="s">
        <v>321</v>
      </c>
      <c r="BM515" s="20" t="s">
        <v>833</v>
      </c>
    </row>
    <row r="516" spans="2:65" s="11" customFormat="1" ht="22.5" customHeight="1">
      <c r="B516" s="182"/>
      <c r="C516" s="183"/>
      <c r="D516" s="183"/>
      <c r="E516" s="184" t="s">
        <v>35</v>
      </c>
      <c r="F516" s="282" t="s">
        <v>168</v>
      </c>
      <c r="G516" s="283"/>
      <c r="H516" s="283"/>
      <c r="I516" s="283"/>
      <c r="J516" s="183"/>
      <c r="K516" s="185">
        <v>5.84</v>
      </c>
      <c r="L516" s="183"/>
      <c r="M516" s="183"/>
      <c r="N516" s="183"/>
      <c r="O516" s="183"/>
      <c r="P516" s="183"/>
      <c r="Q516" s="183"/>
      <c r="R516" s="186"/>
      <c r="T516" s="187"/>
      <c r="U516" s="183"/>
      <c r="V516" s="183"/>
      <c r="W516" s="183"/>
      <c r="X516" s="183"/>
      <c r="Y516" s="183"/>
      <c r="Z516" s="183"/>
      <c r="AA516" s="188"/>
      <c r="AT516" s="189" t="s">
        <v>243</v>
      </c>
      <c r="AU516" s="189" t="s">
        <v>120</v>
      </c>
      <c r="AV516" s="11" t="s">
        <v>120</v>
      </c>
      <c r="AW516" s="11" t="s">
        <v>42</v>
      </c>
      <c r="AX516" s="11" t="s">
        <v>26</v>
      </c>
      <c r="AY516" s="189" t="s">
        <v>235</v>
      </c>
    </row>
    <row r="517" spans="2:65" s="1" customFormat="1" ht="31.5" customHeight="1">
      <c r="B517" s="37"/>
      <c r="C517" s="167" t="s">
        <v>834</v>
      </c>
      <c r="D517" s="167" t="s">
        <v>236</v>
      </c>
      <c r="E517" s="168" t="s">
        <v>835</v>
      </c>
      <c r="F517" s="270" t="s">
        <v>836</v>
      </c>
      <c r="G517" s="270"/>
      <c r="H517" s="270"/>
      <c r="I517" s="270"/>
      <c r="J517" s="169" t="s">
        <v>259</v>
      </c>
      <c r="K517" s="170">
        <v>5.84</v>
      </c>
      <c r="L517" s="271">
        <v>0</v>
      </c>
      <c r="M517" s="272"/>
      <c r="N517" s="273">
        <f>ROUND(L517*K517,2)</f>
        <v>0</v>
      </c>
      <c r="O517" s="273"/>
      <c r="P517" s="273"/>
      <c r="Q517" s="273"/>
      <c r="R517" s="39"/>
      <c r="T517" s="171" t="s">
        <v>35</v>
      </c>
      <c r="U517" s="46" t="s">
        <v>51</v>
      </c>
      <c r="V517" s="38"/>
      <c r="W517" s="172">
        <f>V517*K517</f>
        <v>0</v>
      </c>
      <c r="X517" s="172">
        <v>0</v>
      </c>
      <c r="Y517" s="172">
        <f>X517*K517</f>
        <v>0</v>
      </c>
      <c r="Z517" s="172">
        <v>0</v>
      </c>
      <c r="AA517" s="173">
        <f>Z517*K517</f>
        <v>0</v>
      </c>
      <c r="AR517" s="20" t="s">
        <v>321</v>
      </c>
      <c r="AT517" s="20" t="s">
        <v>236</v>
      </c>
      <c r="AU517" s="20" t="s">
        <v>120</v>
      </c>
      <c r="AY517" s="20" t="s">
        <v>235</v>
      </c>
      <c r="BE517" s="108">
        <f>IF(U517="základní",N517,0)</f>
        <v>0</v>
      </c>
      <c r="BF517" s="108">
        <f>IF(U517="snížená",N517,0)</f>
        <v>0</v>
      </c>
      <c r="BG517" s="108">
        <f>IF(U517="zákl. přenesená",N517,0)</f>
        <v>0</v>
      </c>
      <c r="BH517" s="108">
        <f>IF(U517="sníž. přenesená",N517,0)</f>
        <v>0</v>
      </c>
      <c r="BI517" s="108">
        <f>IF(U517="nulová",N517,0)</f>
        <v>0</v>
      </c>
      <c r="BJ517" s="20" t="s">
        <v>26</v>
      </c>
      <c r="BK517" s="108">
        <f>ROUND(L517*K517,2)</f>
        <v>0</v>
      </c>
      <c r="BL517" s="20" t="s">
        <v>321</v>
      </c>
      <c r="BM517" s="20" t="s">
        <v>837</v>
      </c>
    </row>
    <row r="518" spans="2:65" s="11" customFormat="1" ht="22.5" customHeight="1">
      <c r="B518" s="182"/>
      <c r="C518" s="183"/>
      <c r="D518" s="183"/>
      <c r="E518" s="184" t="s">
        <v>35</v>
      </c>
      <c r="F518" s="282" t="s">
        <v>168</v>
      </c>
      <c r="G518" s="283"/>
      <c r="H518" s="283"/>
      <c r="I518" s="283"/>
      <c r="J518" s="183"/>
      <c r="K518" s="185">
        <v>5.84</v>
      </c>
      <c r="L518" s="183"/>
      <c r="M518" s="183"/>
      <c r="N518" s="183"/>
      <c r="O518" s="183"/>
      <c r="P518" s="183"/>
      <c r="Q518" s="183"/>
      <c r="R518" s="186"/>
      <c r="T518" s="187"/>
      <c r="U518" s="183"/>
      <c r="V518" s="183"/>
      <c r="W518" s="183"/>
      <c r="X518" s="183"/>
      <c r="Y518" s="183"/>
      <c r="Z518" s="183"/>
      <c r="AA518" s="188"/>
      <c r="AT518" s="189" t="s">
        <v>243</v>
      </c>
      <c r="AU518" s="189" t="s">
        <v>120</v>
      </c>
      <c r="AV518" s="11" t="s">
        <v>120</v>
      </c>
      <c r="AW518" s="11" t="s">
        <v>42</v>
      </c>
      <c r="AX518" s="11" t="s">
        <v>26</v>
      </c>
      <c r="AY518" s="189" t="s">
        <v>235</v>
      </c>
    </row>
    <row r="519" spans="2:65" s="1" customFormat="1" ht="31.5" customHeight="1">
      <c r="B519" s="37"/>
      <c r="C519" s="167" t="s">
        <v>838</v>
      </c>
      <c r="D519" s="167" t="s">
        <v>236</v>
      </c>
      <c r="E519" s="168" t="s">
        <v>839</v>
      </c>
      <c r="F519" s="270" t="s">
        <v>840</v>
      </c>
      <c r="G519" s="270"/>
      <c r="H519" s="270"/>
      <c r="I519" s="270"/>
      <c r="J519" s="169" t="s">
        <v>259</v>
      </c>
      <c r="K519" s="170">
        <v>5.84</v>
      </c>
      <c r="L519" s="271">
        <v>0</v>
      </c>
      <c r="M519" s="272"/>
      <c r="N519" s="273">
        <f>ROUND(L519*K519,2)</f>
        <v>0</v>
      </c>
      <c r="O519" s="273"/>
      <c r="P519" s="273"/>
      <c r="Q519" s="273"/>
      <c r="R519" s="39"/>
      <c r="T519" s="171" t="s">
        <v>35</v>
      </c>
      <c r="U519" s="46" t="s">
        <v>51</v>
      </c>
      <c r="V519" s="38"/>
      <c r="W519" s="172">
        <f>V519*K519</f>
        <v>0</v>
      </c>
      <c r="X519" s="172">
        <v>0</v>
      </c>
      <c r="Y519" s="172">
        <f>X519*K519</f>
        <v>0</v>
      </c>
      <c r="Z519" s="172">
        <v>0</v>
      </c>
      <c r="AA519" s="173">
        <f>Z519*K519</f>
        <v>0</v>
      </c>
      <c r="AR519" s="20" t="s">
        <v>321</v>
      </c>
      <c r="AT519" s="20" t="s">
        <v>236</v>
      </c>
      <c r="AU519" s="20" t="s">
        <v>120</v>
      </c>
      <c r="AY519" s="20" t="s">
        <v>235</v>
      </c>
      <c r="BE519" s="108">
        <f>IF(U519="základní",N519,0)</f>
        <v>0</v>
      </c>
      <c r="BF519" s="108">
        <f>IF(U519="snížená",N519,0)</f>
        <v>0</v>
      </c>
      <c r="BG519" s="108">
        <f>IF(U519="zákl. přenesená",N519,0)</f>
        <v>0</v>
      </c>
      <c r="BH519" s="108">
        <f>IF(U519="sníž. přenesená",N519,0)</f>
        <v>0</v>
      </c>
      <c r="BI519" s="108">
        <f>IF(U519="nulová",N519,0)</f>
        <v>0</v>
      </c>
      <c r="BJ519" s="20" t="s">
        <v>26</v>
      </c>
      <c r="BK519" s="108">
        <f>ROUND(L519*K519,2)</f>
        <v>0</v>
      </c>
      <c r="BL519" s="20" t="s">
        <v>321</v>
      </c>
      <c r="BM519" s="20" t="s">
        <v>841</v>
      </c>
    </row>
    <row r="520" spans="2:65" s="11" customFormat="1" ht="22.5" customHeight="1">
      <c r="B520" s="182"/>
      <c r="C520" s="183"/>
      <c r="D520" s="183"/>
      <c r="E520" s="184" t="s">
        <v>35</v>
      </c>
      <c r="F520" s="282" t="s">
        <v>168</v>
      </c>
      <c r="G520" s="283"/>
      <c r="H520" s="283"/>
      <c r="I520" s="283"/>
      <c r="J520" s="183"/>
      <c r="K520" s="185">
        <v>5.84</v>
      </c>
      <c r="L520" s="183"/>
      <c r="M520" s="183"/>
      <c r="N520" s="183"/>
      <c r="O520" s="183"/>
      <c r="P520" s="183"/>
      <c r="Q520" s="183"/>
      <c r="R520" s="186"/>
      <c r="T520" s="187"/>
      <c r="U520" s="183"/>
      <c r="V520" s="183"/>
      <c r="W520" s="183"/>
      <c r="X520" s="183"/>
      <c r="Y520" s="183"/>
      <c r="Z520" s="183"/>
      <c r="AA520" s="188"/>
      <c r="AT520" s="189" t="s">
        <v>243</v>
      </c>
      <c r="AU520" s="189" t="s">
        <v>120</v>
      </c>
      <c r="AV520" s="11" t="s">
        <v>120</v>
      </c>
      <c r="AW520" s="11" t="s">
        <v>42</v>
      </c>
      <c r="AX520" s="11" t="s">
        <v>26</v>
      </c>
      <c r="AY520" s="189" t="s">
        <v>235</v>
      </c>
    </row>
    <row r="521" spans="2:65" s="1" customFormat="1" ht="31.5" customHeight="1">
      <c r="B521" s="37"/>
      <c r="C521" s="167" t="s">
        <v>842</v>
      </c>
      <c r="D521" s="167" t="s">
        <v>236</v>
      </c>
      <c r="E521" s="168" t="s">
        <v>843</v>
      </c>
      <c r="F521" s="270" t="s">
        <v>844</v>
      </c>
      <c r="G521" s="270"/>
      <c r="H521" s="270"/>
      <c r="I521" s="270"/>
      <c r="J521" s="169" t="s">
        <v>337</v>
      </c>
      <c r="K521" s="170">
        <v>1.4</v>
      </c>
      <c r="L521" s="271">
        <v>0</v>
      </c>
      <c r="M521" s="272"/>
      <c r="N521" s="273">
        <f>ROUND(L521*K521,2)</f>
        <v>0</v>
      </c>
      <c r="O521" s="273"/>
      <c r="P521" s="273"/>
      <c r="Q521" s="273"/>
      <c r="R521" s="39"/>
      <c r="T521" s="171" t="s">
        <v>35</v>
      </c>
      <c r="U521" s="46" t="s">
        <v>51</v>
      </c>
      <c r="V521" s="38"/>
      <c r="W521" s="172">
        <f>V521*K521</f>
        <v>0</v>
      </c>
      <c r="X521" s="172">
        <v>2.0000000000000001E-4</v>
      </c>
      <c r="Y521" s="172">
        <f>X521*K521</f>
        <v>2.7999999999999998E-4</v>
      </c>
      <c r="Z521" s="172">
        <v>0</v>
      </c>
      <c r="AA521" s="173">
        <f>Z521*K521</f>
        <v>0</v>
      </c>
      <c r="AR521" s="20" t="s">
        <v>321</v>
      </c>
      <c r="AT521" s="20" t="s">
        <v>236</v>
      </c>
      <c r="AU521" s="20" t="s">
        <v>120</v>
      </c>
      <c r="AY521" s="20" t="s">
        <v>235</v>
      </c>
      <c r="BE521" s="108">
        <f>IF(U521="základní",N521,0)</f>
        <v>0</v>
      </c>
      <c r="BF521" s="108">
        <f>IF(U521="snížená",N521,0)</f>
        <v>0</v>
      </c>
      <c r="BG521" s="108">
        <f>IF(U521="zákl. přenesená",N521,0)</f>
        <v>0</v>
      </c>
      <c r="BH521" s="108">
        <f>IF(U521="sníž. přenesená",N521,0)</f>
        <v>0</v>
      </c>
      <c r="BI521" s="108">
        <f>IF(U521="nulová",N521,0)</f>
        <v>0</v>
      </c>
      <c r="BJ521" s="20" t="s">
        <v>26</v>
      </c>
      <c r="BK521" s="108">
        <f>ROUND(L521*K521,2)</f>
        <v>0</v>
      </c>
      <c r="BL521" s="20" t="s">
        <v>321</v>
      </c>
      <c r="BM521" s="20" t="s">
        <v>845</v>
      </c>
    </row>
    <row r="522" spans="2:65" s="10" customFormat="1" ht="22.5" customHeight="1">
      <c r="B522" s="174"/>
      <c r="C522" s="175"/>
      <c r="D522" s="175"/>
      <c r="E522" s="176" t="s">
        <v>35</v>
      </c>
      <c r="F522" s="274" t="s">
        <v>242</v>
      </c>
      <c r="G522" s="275"/>
      <c r="H522" s="275"/>
      <c r="I522" s="275"/>
      <c r="J522" s="175"/>
      <c r="K522" s="177" t="s">
        <v>35</v>
      </c>
      <c r="L522" s="175"/>
      <c r="M522" s="175"/>
      <c r="N522" s="175"/>
      <c r="O522" s="175"/>
      <c r="P522" s="175"/>
      <c r="Q522" s="175"/>
      <c r="R522" s="178"/>
      <c r="T522" s="179"/>
      <c r="U522" s="175"/>
      <c r="V522" s="175"/>
      <c r="W522" s="175"/>
      <c r="X522" s="175"/>
      <c r="Y522" s="175"/>
      <c r="Z522" s="175"/>
      <c r="AA522" s="180"/>
      <c r="AT522" s="181" t="s">
        <v>243</v>
      </c>
      <c r="AU522" s="181" t="s">
        <v>120</v>
      </c>
      <c r="AV522" s="10" t="s">
        <v>26</v>
      </c>
      <c r="AW522" s="10" t="s">
        <v>42</v>
      </c>
      <c r="AX522" s="10" t="s">
        <v>86</v>
      </c>
      <c r="AY522" s="181" t="s">
        <v>235</v>
      </c>
    </row>
    <row r="523" spans="2:65" s="10" customFormat="1" ht="22.5" customHeight="1">
      <c r="B523" s="174"/>
      <c r="C523" s="175"/>
      <c r="D523" s="175"/>
      <c r="E523" s="176" t="s">
        <v>35</v>
      </c>
      <c r="F523" s="280" t="s">
        <v>288</v>
      </c>
      <c r="G523" s="281"/>
      <c r="H523" s="281"/>
      <c r="I523" s="281"/>
      <c r="J523" s="175"/>
      <c r="K523" s="177" t="s">
        <v>35</v>
      </c>
      <c r="L523" s="175"/>
      <c r="M523" s="175"/>
      <c r="N523" s="175"/>
      <c r="O523" s="175"/>
      <c r="P523" s="175"/>
      <c r="Q523" s="175"/>
      <c r="R523" s="178"/>
      <c r="T523" s="179"/>
      <c r="U523" s="175"/>
      <c r="V523" s="175"/>
      <c r="W523" s="175"/>
      <c r="X523" s="175"/>
      <c r="Y523" s="175"/>
      <c r="Z523" s="175"/>
      <c r="AA523" s="180"/>
      <c r="AT523" s="181" t="s">
        <v>243</v>
      </c>
      <c r="AU523" s="181" t="s">
        <v>120</v>
      </c>
      <c r="AV523" s="10" t="s">
        <v>26</v>
      </c>
      <c r="AW523" s="10" t="s">
        <v>42</v>
      </c>
      <c r="AX523" s="10" t="s">
        <v>86</v>
      </c>
      <c r="AY523" s="181" t="s">
        <v>235</v>
      </c>
    </row>
    <row r="524" spans="2:65" s="11" customFormat="1" ht="22.5" customHeight="1">
      <c r="B524" s="182"/>
      <c r="C524" s="183"/>
      <c r="D524" s="183"/>
      <c r="E524" s="184" t="s">
        <v>174</v>
      </c>
      <c r="F524" s="276" t="s">
        <v>846</v>
      </c>
      <c r="G524" s="277"/>
      <c r="H524" s="277"/>
      <c r="I524" s="277"/>
      <c r="J524" s="183"/>
      <c r="K524" s="185">
        <v>1.4</v>
      </c>
      <c r="L524" s="183"/>
      <c r="M524" s="183"/>
      <c r="N524" s="183"/>
      <c r="O524" s="183"/>
      <c r="P524" s="183"/>
      <c r="Q524" s="183"/>
      <c r="R524" s="186"/>
      <c r="T524" s="187"/>
      <c r="U524" s="183"/>
      <c r="V524" s="183"/>
      <c r="W524" s="183"/>
      <c r="X524" s="183"/>
      <c r="Y524" s="183"/>
      <c r="Z524" s="183"/>
      <c r="AA524" s="188"/>
      <c r="AT524" s="189" t="s">
        <v>243</v>
      </c>
      <c r="AU524" s="189" t="s">
        <v>120</v>
      </c>
      <c r="AV524" s="11" t="s">
        <v>120</v>
      </c>
      <c r="AW524" s="11" t="s">
        <v>42</v>
      </c>
      <c r="AX524" s="11" t="s">
        <v>26</v>
      </c>
      <c r="AY524" s="189" t="s">
        <v>235</v>
      </c>
    </row>
    <row r="525" spans="2:65" s="1" customFormat="1" ht="22.5" customHeight="1">
      <c r="B525" s="37"/>
      <c r="C525" s="198" t="s">
        <v>847</v>
      </c>
      <c r="D525" s="198" t="s">
        <v>341</v>
      </c>
      <c r="E525" s="199" t="s">
        <v>848</v>
      </c>
      <c r="F525" s="284" t="s">
        <v>849</v>
      </c>
      <c r="G525" s="284"/>
      <c r="H525" s="284"/>
      <c r="I525" s="284"/>
      <c r="J525" s="200" t="s">
        <v>337</v>
      </c>
      <c r="K525" s="201">
        <v>0.73499999999999999</v>
      </c>
      <c r="L525" s="285">
        <v>0</v>
      </c>
      <c r="M525" s="286"/>
      <c r="N525" s="287">
        <f>ROUND(L525*K525,2)</f>
        <v>0</v>
      </c>
      <c r="O525" s="273"/>
      <c r="P525" s="273"/>
      <c r="Q525" s="273"/>
      <c r="R525" s="39"/>
      <c r="T525" s="171" t="s">
        <v>35</v>
      </c>
      <c r="U525" s="46" t="s">
        <v>51</v>
      </c>
      <c r="V525" s="38"/>
      <c r="W525" s="172">
        <f>V525*K525</f>
        <v>0</v>
      </c>
      <c r="X525" s="172">
        <v>2.1000000000000001E-4</v>
      </c>
      <c r="Y525" s="172">
        <f>X525*K525</f>
        <v>1.5435000000000001E-4</v>
      </c>
      <c r="Z525" s="172">
        <v>0</v>
      </c>
      <c r="AA525" s="173">
        <f>Z525*K525</f>
        <v>0</v>
      </c>
      <c r="AR525" s="20" t="s">
        <v>396</v>
      </c>
      <c r="AT525" s="20" t="s">
        <v>341</v>
      </c>
      <c r="AU525" s="20" t="s">
        <v>120</v>
      </c>
      <c r="AY525" s="20" t="s">
        <v>235</v>
      </c>
      <c r="BE525" s="108">
        <f>IF(U525="základní",N525,0)</f>
        <v>0</v>
      </c>
      <c r="BF525" s="108">
        <f>IF(U525="snížená",N525,0)</f>
        <v>0</v>
      </c>
      <c r="BG525" s="108">
        <f>IF(U525="zákl. přenesená",N525,0)</f>
        <v>0</v>
      </c>
      <c r="BH525" s="108">
        <f>IF(U525="sníž. přenesená",N525,0)</f>
        <v>0</v>
      </c>
      <c r="BI525" s="108">
        <f>IF(U525="nulová",N525,0)</f>
        <v>0</v>
      </c>
      <c r="BJ525" s="20" t="s">
        <v>26</v>
      </c>
      <c r="BK525" s="108">
        <f>ROUND(L525*K525,2)</f>
        <v>0</v>
      </c>
      <c r="BL525" s="20" t="s">
        <v>321</v>
      </c>
      <c r="BM525" s="20" t="s">
        <v>850</v>
      </c>
    </row>
    <row r="526" spans="2:65" s="11" customFormat="1" ht="22.5" customHeight="1">
      <c r="B526" s="182"/>
      <c r="C526" s="183"/>
      <c r="D526" s="183"/>
      <c r="E526" s="184" t="s">
        <v>35</v>
      </c>
      <c r="F526" s="282" t="s">
        <v>851</v>
      </c>
      <c r="G526" s="283"/>
      <c r="H526" s="283"/>
      <c r="I526" s="283"/>
      <c r="J526" s="183"/>
      <c r="K526" s="185">
        <v>0.73499999999999999</v>
      </c>
      <c r="L526" s="183"/>
      <c r="M526" s="183"/>
      <c r="N526" s="183"/>
      <c r="O526" s="183"/>
      <c r="P526" s="183"/>
      <c r="Q526" s="183"/>
      <c r="R526" s="186"/>
      <c r="T526" s="187"/>
      <c r="U526" s="183"/>
      <c r="V526" s="183"/>
      <c r="W526" s="183"/>
      <c r="X526" s="183"/>
      <c r="Y526" s="183"/>
      <c r="Z526" s="183"/>
      <c r="AA526" s="188"/>
      <c r="AT526" s="189" t="s">
        <v>243</v>
      </c>
      <c r="AU526" s="189" t="s">
        <v>120</v>
      </c>
      <c r="AV526" s="11" t="s">
        <v>120</v>
      </c>
      <c r="AW526" s="11" t="s">
        <v>42</v>
      </c>
      <c r="AX526" s="11" t="s">
        <v>26</v>
      </c>
      <c r="AY526" s="189" t="s">
        <v>235</v>
      </c>
    </row>
    <row r="527" spans="2:65" s="1" customFormat="1" ht="22.5" customHeight="1">
      <c r="B527" s="37"/>
      <c r="C527" s="198" t="s">
        <v>852</v>
      </c>
      <c r="D527" s="198" t="s">
        <v>341</v>
      </c>
      <c r="E527" s="199" t="s">
        <v>853</v>
      </c>
      <c r="F527" s="284" t="s">
        <v>854</v>
      </c>
      <c r="G527" s="284"/>
      <c r="H527" s="284"/>
      <c r="I527" s="284"/>
      <c r="J527" s="200" t="s">
        <v>337</v>
      </c>
      <c r="K527" s="201">
        <v>0.73499999999999999</v>
      </c>
      <c r="L527" s="285">
        <v>0</v>
      </c>
      <c r="M527" s="286"/>
      <c r="N527" s="287">
        <f>ROUND(L527*K527,2)</f>
        <v>0</v>
      </c>
      <c r="O527" s="273"/>
      <c r="P527" s="273"/>
      <c r="Q527" s="273"/>
      <c r="R527" s="39"/>
      <c r="T527" s="171" t="s">
        <v>35</v>
      </c>
      <c r="U527" s="46" t="s">
        <v>51</v>
      </c>
      <c r="V527" s="38"/>
      <c r="W527" s="172">
        <f>V527*K527</f>
        <v>0</v>
      </c>
      <c r="X527" s="172">
        <v>2.1000000000000001E-4</v>
      </c>
      <c r="Y527" s="172">
        <f>X527*K527</f>
        <v>1.5435000000000001E-4</v>
      </c>
      <c r="Z527" s="172">
        <v>0</v>
      </c>
      <c r="AA527" s="173">
        <f>Z527*K527</f>
        <v>0</v>
      </c>
      <c r="AR527" s="20" t="s">
        <v>396</v>
      </c>
      <c r="AT527" s="20" t="s">
        <v>341</v>
      </c>
      <c r="AU527" s="20" t="s">
        <v>120</v>
      </c>
      <c r="AY527" s="20" t="s">
        <v>235</v>
      </c>
      <c r="BE527" s="108">
        <f>IF(U527="základní",N527,0)</f>
        <v>0</v>
      </c>
      <c r="BF527" s="108">
        <f>IF(U527="snížená",N527,0)</f>
        <v>0</v>
      </c>
      <c r="BG527" s="108">
        <f>IF(U527="zákl. přenesená",N527,0)</f>
        <v>0</v>
      </c>
      <c r="BH527" s="108">
        <f>IF(U527="sníž. přenesená",N527,0)</f>
        <v>0</v>
      </c>
      <c r="BI527" s="108">
        <f>IF(U527="nulová",N527,0)</f>
        <v>0</v>
      </c>
      <c r="BJ527" s="20" t="s">
        <v>26</v>
      </c>
      <c r="BK527" s="108">
        <f>ROUND(L527*K527,2)</f>
        <v>0</v>
      </c>
      <c r="BL527" s="20" t="s">
        <v>321</v>
      </c>
      <c r="BM527" s="20" t="s">
        <v>855</v>
      </c>
    </row>
    <row r="528" spans="2:65" s="11" customFormat="1" ht="22.5" customHeight="1">
      <c r="B528" s="182"/>
      <c r="C528" s="183"/>
      <c r="D528" s="183"/>
      <c r="E528" s="184" t="s">
        <v>35</v>
      </c>
      <c r="F528" s="282" t="s">
        <v>851</v>
      </c>
      <c r="G528" s="283"/>
      <c r="H528" s="283"/>
      <c r="I528" s="283"/>
      <c r="J528" s="183"/>
      <c r="K528" s="185">
        <v>0.73499999999999999</v>
      </c>
      <c r="L528" s="183"/>
      <c r="M528" s="183"/>
      <c r="N528" s="183"/>
      <c r="O528" s="183"/>
      <c r="P528" s="183"/>
      <c r="Q528" s="183"/>
      <c r="R528" s="186"/>
      <c r="T528" s="187"/>
      <c r="U528" s="183"/>
      <c r="V528" s="183"/>
      <c r="W528" s="183"/>
      <c r="X528" s="183"/>
      <c r="Y528" s="183"/>
      <c r="Z528" s="183"/>
      <c r="AA528" s="188"/>
      <c r="AT528" s="189" t="s">
        <v>243</v>
      </c>
      <c r="AU528" s="189" t="s">
        <v>120</v>
      </c>
      <c r="AV528" s="11" t="s">
        <v>120</v>
      </c>
      <c r="AW528" s="11" t="s">
        <v>42</v>
      </c>
      <c r="AX528" s="11" t="s">
        <v>26</v>
      </c>
      <c r="AY528" s="189" t="s">
        <v>235</v>
      </c>
    </row>
    <row r="529" spans="2:65" s="1" customFormat="1" ht="31.5" customHeight="1">
      <c r="B529" s="37"/>
      <c r="C529" s="167" t="s">
        <v>856</v>
      </c>
      <c r="D529" s="167" t="s">
        <v>236</v>
      </c>
      <c r="E529" s="168" t="s">
        <v>857</v>
      </c>
      <c r="F529" s="270" t="s">
        <v>858</v>
      </c>
      <c r="G529" s="270"/>
      <c r="H529" s="270"/>
      <c r="I529" s="270"/>
      <c r="J529" s="169" t="s">
        <v>337</v>
      </c>
      <c r="K529" s="170">
        <v>26.69</v>
      </c>
      <c r="L529" s="271">
        <v>0</v>
      </c>
      <c r="M529" s="272"/>
      <c r="N529" s="273">
        <f>ROUND(L529*K529,2)</f>
        <v>0</v>
      </c>
      <c r="O529" s="273"/>
      <c r="P529" s="273"/>
      <c r="Q529" s="273"/>
      <c r="R529" s="39"/>
      <c r="T529" s="171" t="s">
        <v>35</v>
      </c>
      <c r="U529" s="46" t="s">
        <v>51</v>
      </c>
      <c r="V529" s="38"/>
      <c r="W529" s="172">
        <f>V529*K529</f>
        <v>0</v>
      </c>
      <c r="X529" s="172">
        <v>2.5999999999999998E-4</v>
      </c>
      <c r="Y529" s="172">
        <f>X529*K529</f>
        <v>6.9394000000000001E-3</v>
      </c>
      <c r="Z529" s="172">
        <v>0</v>
      </c>
      <c r="AA529" s="173">
        <f>Z529*K529</f>
        <v>0</v>
      </c>
      <c r="AR529" s="20" t="s">
        <v>321</v>
      </c>
      <c r="AT529" s="20" t="s">
        <v>236</v>
      </c>
      <c r="AU529" s="20" t="s">
        <v>120</v>
      </c>
      <c r="AY529" s="20" t="s">
        <v>235</v>
      </c>
      <c r="BE529" s="108">
        <f>IF(U529="základní",N529,0)</f>
        <v>0</v>
      </c>
      <c r="BF529" s="108">
        <f>IF(U529="snížená",N529,0)</f>
        <v>0</v>
      </c>
      <c r="BG529" s="108">
        <f>IF(U529="zákl. přenesená",N529,0)</f>
        <v>0</v>
      </c>
      <c r="BH529" s="108">
        <f>IF(U529="sníž. přenesená",N529,0)</f>
        <v>0</v>
      </c>
      <c r="BI529" s="108">
        <f>IF(U529="nulová",N529,0)</f>
        <v>0</v>
      </c>
      <c r="BJ529" s="20" t="s">
        <v>26</v>
      </c>
      <c r="BK529" s="108">
        <f>ROUND(L529*K529,2)</f>
        <v>0</v>
      </c>
      <c r="BL529" s="20" t="s">
        <v>321</v>
      </c>
      <c r="BM529" s="20" t="s">
        <v>859</v>
      </c>
    </row>
    <row r="530" spans="2:65" s="11" customFormat="1" ht="22.5" customHeight="1">
      <c r="B530" s="182"/>
      <c r="C530" s="183"/>
      <c r="D530" s="183"/>
      <c r="E530" s="184" t="s">
        <v>35</v>
      </c>
      <c r="F530" s="282" t="s">
        <v>179</v>
      </c>
      <c r="G530" s="283"/>
      <c r="H530" s="283"/>
      <c r="I530" s="283"/>
      <c r="J530" s="183"/>
      <c r="K530" s="185">
        <v>26.69</v>
      </c>
      <c r="L530" s="183"/>
      <c r="M530" s="183"/>
      <c r="N530" s="183"/>
      <c r="O530" s="183"/>
      <c r="P530" s="183"/>
      <c r="Q530" s="183"/>
      <c r="R530" s="186"/>
      <c r="T530" s="187"/>
      <c r="U530" s="183"/>
      <c r="V530" s="183"/>
      <c r="W530" s="183"/>
      <c r="X530" s="183"/>
      <c r="Y530" s="183"/>
      <c r="Z530" s="183"/>
      <c r="AA530" s="188"/>
      <c r="AT530" s="189" t="s">
        <v>243</v>
      </c>
      <c r="AU530" s="189" t="s">
        <v>120</v>
      </c>
      <c r="AV530" s="11" t="s">
        <v>120</v>
      </c>
      <c r="AW530" s="11" t="s">
        <v>42</v>
      </c>
      <c r="AX530" s="11" t="s">
        <v>26</v>
      </c>
      <c r="AY530" s="189" t="s">
        <v>235</v>
      </c>
    </row>
    <row r="531" spans="2:65" s="1" customFormat="1" ht="31.5" customHeight="1">
      <c r="B531" s="37"/>
      <c r="C531" s="167" t="s">
        <v>860</v>
      </c>
      <c r="D531" s="167" t="s">
        <v>236</v>
      </c>
      <c r="E531" s="168" t="s">
        <v>861</v>
      </c>
      <c r="F531" s="270" t="s">
        <v>862</v>
      </c>
      <c r="G531" s="270"/>
      <c r="H531" s="270"/>
      <c r="I531" s="270"/>
      <c r="J531" s="169" t="s">
        <v>254</v>
      </c>
      <c r="K531" s="170">
        <v>0.22700000000000001</v>
      </c>
      <c r="L531" s="271">
        <v>0</v>
      </c>
      <c r="M531" s="272"/>
      <c r="N531" s="273">
        <f>ROUND(L531*K531,2)</f>
        <v>0</v>
      </c>
      <c r="O531" s="273"/>
      <c r="P531" s="273"/>
      <c r="Q531" s="273"/>
      <c r="R531" s="39"/>
      <c r="T531" s="171" t="s">
        <v>35</v>
      </c>
      <c r="U531" s="46" t="s">
        <v>51</v>
      </c>
      <c r="V531" s="38"/>
      <c r="W531" s="172">
        <f>V531*K531</f>
        <v>0</v>
      </c>
      <c r="X531" s="172">
        <v>0</v>
      </c>
      <c r="Y531" s="172">
        <f>X531*K531</f>
        <v>0</v>
      </c>
      <c r="Z531" s="172">
        <v>0</v>
      </c>
      <c r="AA531" s="173">
        <f>Z531*K531</f>
        <v>0</v>
      </c>
      <c r="AR531" s="20" t="s">
        <v>321</v>
      </c>
      <c r="AT531" s="20" t="s">
        <v>236</v>
      </c>
      <c r="AU531" s="20" t="s">
        <v>120</v>
      </c>
      <c r="AY531" s="20" t="s">
        <v>235</v>
      </c>
      <c r="BE531" s="108">
        <f>IF(U531="základní",N531,0)</f>
        <v>0</v>
      </c>
      <c r="BF531" s="108">
        <f>IF(U531="snížená",N531,0)</f>
        <v>0</v>
      </c>
      <c r="BG531" s="108">
        <f>IF(U531="zákl. přenesená",N531,0)</f>
        <v>0</v>
      </c>
      <c r="BH531" s="108">
        <f>IF(U531="sníž. přenesená",N531,0)</f>
        <v>0</v>
      </c>
      <c r="BI531" s="108">
        <f>IF(U531="nulová",N531,0)</f>
        <v>0</v>
      </c>
      <c r="BJ531" s="20" t="s">
        <v>26</v>
      </c>
      <c r="BK531" s="108">
        <f>ROUND(L531*K531,2)</f>
        <v>0</v>
      </c>
      <c r="BL531" s="20" t="s">
        <v>321</v>
      </c>
      <c r="BM531" s="20" t="s">
        <v>863</v>
      </c>
    </row>
    <row r="532" spans="2:65" s="1" customFormat="1" ht="31.5" customHeight="1">
      <c r="B532" s="37"/>
      <c r="C532" s="167" t="s">
        <v>864</v>
      </c>
      <c r="D532" s="167" t="s">
        <v>236</v>
      </c>
      <c r="E532" s="168" t="s">
        <v>865</v>
      </c>
      <c r="F532" s="270" t="s">
        <v>866</v>
      </c>
      <c r="G532" s="270"/>
      <c r="H532" s="270"/>
      <c r="I532" s="270"/>
      <c r="J532" s="169" t="s">
        <v>254</v>
      </c>
      <c r="K532" s="170">
        <v>0.22700000000000001</v>
      </c>
      <c r="L532" s="271">
        <v>0</v>
      </c>
      <c r="M532" s="272"/>
      <c r="N532" s="273">
        <f>ROUND(L532*K532,2)</f>
        <v>0</v>
      </c>
      <c r="O532" s="273"/>
      <c r="P532" s="273"/>
      <c r="Q532" s="273"/>
      <c r="R532" s="39"/>
      <c r="T532" s="171" t="s">
        <v>35</v>
      </c>
      <c r="U532" s="46" t="s">
        <v>51</v>
      </c>
      <c r="V532" s="38"/>
      <c r="W532" s="172">
        <f>V532*K532</f>
        <v>0</v>
      </c>
      <c r="X532" s="172">
        <v>0</v>
      </c>
      <c r="Y532" s="172">
        <f>X532*K532</f>
        <v>0</v>
      </c>
      <c r="Z532" s="172">
        <v>0</v>
      </c>
      <c r="AA532" s="173">
        <f>Z532*K532</f>
        <v>0</v>
      </c>
      <c r="AR532" s="20" t="s">
        <v>321</v>
      </c>
      <c r="AT532" s="20" t="s">
        <v>236</v>
      </c>
      <c r="AU532" s="20" t="s">
        <v>120</v>
      </c>
      <c r="AY532" s="20" t="s">
        <v>235</v>
      </c>
      <c r="BE532" s="108">
        <f>IF(U532="základní",N532,0)</f>
        <v>0</v>
      </c>
      <c r="BF532" s="108">
        <f>IF(U532="snížená",N532,0)</f>
        <v>0</v>
      </c>
      <c r="BG532" s="108">
        <f>IF(U532="zákl. přenesená",N532,0)</f>
        <v>0</v>
      </c>
      <c r="BH532" s="108">
        <f>IF(U532="sníž. přenesená",N532,0)</f>
        <v>0</v>
      </c>
      <c r="BI532" s="108">
        <f>IF(U532="nulová",N532,0)</f>
        <v>0</v>
      </c>
      <c r="BJ532" s="20" t="s">
        <v>26</v>
      </c>
      <c r="BK532" s="108">
        <f>ROUND(L532*K532,2)</f>
        <v>0</v>
      </c>
      <c r="BL532" s="20" t="s">
        <v>321</v>
      </c>
      <c r="BM532" s="20" t="s">
        <v>867</v>
      </c>
    </row>
    <row r="533" spans="2:65" s="9" customFormat="1" ht="29.85" customHeight="1">
      <c r="B533" s="156"/>
      <c r="C533" s="157"/>
      <c r="D533" s="166" t="s">
        <v>209</v>
      </c>
      <c r="E533" s="166"/>
      <c r="F533" s="166"/>
      <c r="G533" s="166"/>
      <c r="H533" s="166"/>
      <c r="I533" s="166"/>
      <c r="J533" s="166"/>
      <c r="K533" s="166"/>
      <c r="L533" s="166"/>
      <c r="M533" s="166"/>
      <c r="N533" s="295">
        <f>BK533</f>
        <v>0</v>
      </c>
      <c r="O533" s="296"/>
      <c r="P533" s="296"/>
      <c r="Q533" s="296"/>
      <c r="R533" s="159"/>
      <c r="T533" s="160"/>
      <c r="U533" s="157"/>
      <c r="V533" s="157"/>
      <c r="W533" s="161">
        <f>SUM(W534:W549)</f>
        <v>0</v>
      </c>
      <c r="X533" s="157"/>
      <c r="Y533" s="161">
        <f>SUM(Y534:Y549)</f>
        <v>0.21033839999999998</v>
      </c>
      <c r="Z533" s="157"/>
      <c r="AA533" s="162">
        <f>SUM(AA534:AA549)</f>
        <v>0</v>
      </c>
      <c r="AR533" s="163" t="s">
        <v>120</v>
      </c>
      <c r="AT533" s="164" t="s">
        <v>85</v>
      </c>
      <c r="AU533" s="164" t="s">
        <v>26</v>
      </c>
      <c r="AY533" s="163" t="s">
        <v>235</v>
      </c>
      <c r="BK533" s="165">
        <f>SUM(BK534:BK549)</f>
        <v>0</v>
      </c>
    </row>
    <row r="534" spans="2:65" s="1" customFormat="1" ht="31.5" customHeight="1">
      <c r="B534" s="37"/>
      <c r="C534" s="167" t="s">
        <v>868</v>
      </c>
      <c r="D534" s="167" t="s">
        <v>236</v>
      </c>
      <c r="E534" s="168" t="s">
        <v>869</v>
      </c>
      <c r="F534" s="270" t="s">
        <v>870</v>
      </c>
      <c r="G534" s="270"/>
      <c r="H534" s="270"/>
      <c r="I534" s="270"/>
      <c r="J534" s="169" t="s">
        <v>259</v>
      </c>
      <c r="K534" s="170">
        <v>12.005000000000001</v>
      </c>
      <c r="L534" s="271">
        <v>0</v>
      </c>
      <c r="M534" s="272"/>
      <c r="N534" s="273">
        <f>ROUND(L534*K534,2)</f>
        <v>0</v>
      </c>
      <c r="O534" s="273"/>
      <c r="P534" s="273"/>
      <c r="Q534" s="273"/>
      <c r="R534" s="39"/>
      <c r="T534" s="171" t="s">
        <v>35</v>
      </c>
      <c r="U534" s="46" t="s">
        <v>51</v>
      </c>
      <c r="V534" s="38"/>
      <c r="W534" s="172">
        <f>V534*K534</f>
        <v>0</v>
      </c>
      <c r="X534" s="172">
        <v>3.0000000000000001E-3</v>
      </c>
      <c r="Y534" s="172">
        <f>X534*K534</f>
        <v>3.6015000000000005E-2</v>
      </c>
      <c r="Z534" s="172">
        <v>0</v>
      </c>
      <c r="AA534" s="173">
        <f>Z534*K534</f>
        <v>0</v>
      </c>
      <c r="AR534" s="20" t="s">
        <v>321</v>
      </c>
      <c r="AT534" s="20" t="s">
        <v>236</v>
      </c>
      <c r="AU534" s="20" t="s">
        <v>120</v>
      </c>
      <c r="AY534" s="20" t="s">
        <v>235</v>
      </c>
      <c r="BE534" s="108">
        <f>IF(U534="základní",N534,0)</f>
        <v>0</v>
      </c>
      <c r="BF534" s="108">
        <f>IF(U534="snížená",N534,0)</f>
        <v>0</v>
      </c>
      <c r="BG534" s="108">
        <f>IF(U534="zákl. přenesená",N534,0)</f>
        <v>0</v>
      </c>
      <c r="BH534" s="108">
        <f>IF(U534="sníž. přenesená",N534,0)</f>
        <v>0</v>
      </c>
      <c r="BI534" s="108">
        <f>IF(U534="nulová",N534,0)</f>
        <v>0</v>
      </c>
      <c r="BJ534" s="20" t="s">
        <v>26</v>
      </c>
      <c r="BK534" s="108">
        <f>ROUND(L534*K534,2)</f>
        <v>0</v>
      </c>
      <c r="BL534" s="20" t="s">
        <v>321</v>
      </c>
      <c r="BM534" s="20" t="s">
        <v>871</v>
      </c>
    </row>
    <row r="535" spans="2:65" s="11" customFormat="1" ht="22.5" customHeight="1">
      <c r="B535" s="182"/>
      <c r="C535" s="183"/>
      <c r="D535" s="183"/>
      <c r="E535" s="184" t="s">
        <v>35</v>
      </c>
      <c r="F535" s="282" t="s">
        <v>155</v>
      </c>
      <c r="G535" s="283"/>
      <c r="H535" s="283"/>
      <c r="I535" s="283"/>
      <c r="J535" s="183"/>
      <c r="K535" s="185">
        <v>12.005000000000001</v>
      </c>
      <c r="L535" s="183"/>
      <c r="M535" s="183"/>
      <c r="N535" s="183"/>
      <c r="O535" s="183"/>
      <c r="P535" s="183"/>
      <c r="Q535" s="183"/>
      <c r="R535" s="186"/>
      <c r="T535" s="187"/>
      <c r="U535" s="183"/>
      <c r="V535" s="183"/>
      <c r="W535" s="183"/>
      <c r="X535" s="183"/>
      <c r="Y535" s="183"/>
      <c r="Z535" s="183"/>
      <c r="AA535" s="188"/>
      <c r="AT535" s="189" t="s">
        <v>243</v>
      </c>
      <c r="AU535" s="189" t="s">
        <v>120</v>
      </c>
      <c r="AV535" s="11" t="s">
        <v>120</v>
      </c>
      <c r="AW535" s="11" t="s">
        <v>42</v>
      </c>
      <c r="AX535" s="11" t="s">
        <v>26</v>
      </c>
      <c r="AY535" s="189" t="s">
        <v>235</v>
      </c>
    </row>
    <row r="536" spans="2:65" s="1" customFormat="1" ht="22.5" customHeight="1">
      <c r="B536" s="37"/>
      <c r="C536" s="198" t="s">
        <v>872</v>
      </c>
      <c r="D536" s="198" t="s">
        <v>341</v>
      </c>
      <c r="E536" s="199" t="s">
        <v>873</v>
      </c>
      <c r="F536" s="284" t="s">
        <v>874</v>
      </c>
      <c r="G536" s="284"/>
      <c r="H536" s="284"/>
      <c r="I536" s="284"/>
      <c r="J536" s="200" t="s">
        <v>259</v>
      </c>
      <c r="K536" s="201">
        <v>13.206</v>
      </c>
      <c r="L536" s="285">
        <v>0</v>
      </c>
      <c r="M536" s="286"/>
      <c r="N536" s="287">
        <f>ROUND(L536*K536,2)</f>
        <v>0</v>
      </c>
      <c r="O536" s="273"/>
      <c r="P536" s="273"/>
      <c r="Q536" s="273"/>
      <c r="R536" s="39"/>
      <c r="T536" s="171" t="s">
        <v>35</v>
      </c>
      <c r="U536" s="46" t="s">
        <v>51</v>
      </c>
      <c r="V536" s="38"/>
      <c r="W536" s="172">
        <f>V536*K536</f>
        <v>0</v>
      </c>
      <c r="X536" s="172">
        <v>1.26E-2</v>
      </c>
      <c r="Y536" s="172">
        <f>X536*K536</f>
        <v>0.1663956</v>
      </c>
      <c r="Z536" s="172">
        <v>0</v>
      </c>
      <c r="AA536" s="173">
        <f>Z536*K536</f>
        <v>0</v>
      </c>
      <c r="AR536" s="20" t="s">
        <v>396</v>
      </c>
      <c r="AT536" s="20" t="s">
        <v>341</v>
      </c>
      <c r="AU536" s="20" t="s">
        <v>120</v>
      </c>
      <c r="AY536" s="20" t="s">
        <v>235</v>
      </c>
      <c r="BE536" s="108">
        <f>IF(U536="základní",N536,0)</f>
        <v>0</v>
      </c>
      <c r="BF536" s="108">
        <f>IF(U536="snížená",N536,0)</f>
        <v>0</v>
      </c>
      <c r="BG536" s="108">
        <f>IF(U536="zákl. přenesená",N536,0)</f>
        <v>0</v>
      </c>
      <c r="BH536" s="108">
        <f>IF(U536="sníž. přenesená",N536,0)</f>
        <v>0</v>
      </c>
      <c r="BI536" s="108">
        <f>IF(U536="nulová",N536,0)</f>
        <v>0</v>
      </c>
      <c r="BJ536" s="20" t="s">
        <v>26</v>
      </c>
      <c r="BK536" s="108">
        <f>ROUND(L536*K536,2)</f>
        <v>0</v>
      </c>
      <c r="BL536" s="20" t="s">
        <v>321</v>
      </c>
      <c r="BM536" s="20" t="s">
        <v>875</v>
      </c>
    </row>
    <row r="537" spans="2:65" s="11" customFormat="1" ht="22.5" customHeight="1">
      <c r="B537" s="182"/>
      <c r="C537" s="183"/>
      <c r="D537" s="183"/>
      <c r="E537" s="184" t="s">
        <v>35</v>
      </c>
      <c r="F537" s="282" t="s">
        <v>876</v>
      </c>
      <c r="G537" s="283"/>
      <c r="H537" s="283"/>
      <c r="I537" s="283"/>
      <c r="J537" s="183"/>
      <c r="K537" s="185">
        <v>13.206</v>
      </c>
      <c r="L537" s="183"/>
      <c r="M537" s="183"/>
      <c r="N537" s="183"/>
      <c r="O537" s="183"/>
      <c r="P537" s="183"/>
      <c r="Q537" s="183"/>
      <c r="R537" s="186"/>
      <c r="T537" s="187"/>
      <c r="U537" s="183"/>
      <c r="V537" s="183"/>
      <c r="W537" s="183"/>
      <c r="X537" s="183"/>
      <c r="Y537" s="183"/>
      <c r="Z537" s="183"/>
      <c r="AA537" s="188"/>
      <c r="AT537" s="189" t="s">
        <v>243</v>
      </c>
      <c r="AU537" s="189" t="s">
        <v>120</v>
      </c>
      <c r="AV537" s="11" t="s">
        <v>120</v>
      </c>
      <c r="AW537" s="11" t="s">
        <v>42</v>
      </c>
      <c r="AX537" s="11" t="s">
        <v>26</v>
      </c>
      <c r="AY537" s="189" t="s">
        <v>235</v>
      </c>
    </row>
    <row r="538" spans="2:65" s="1" customFormat="1" ht="31.5" customHeight="1">
      <c r="B538" s="37"/>
      <c r="C538" s="167" t="s">
        <v>877</v>
      </c>
      <c r="D538" s="167" t="s">
        <v>236</v>
      </c>
      <c r="E538" s="168" t="s">
        <v>878</v>
      </c>
      <c r="F538" s="270" t="s">
        <v>879</v>
      </c>
      <c r="G538" s="270"/>
      <c r="H538" s="270"/>
      <c r="I538" s="270"/>
      <c r="J538" s="169" t="s">
        <v>259</v>
      </c>
      <c r="K538" s="170">
        <v>12.005000000000001</v>
      </c>
      <c r="L538" s="271">
        <v>0</v>
      </c>
      <c r="M538" s="272"/>
      <c r="N538" s="273">
        <f>ROUND(L538*K538,2)</f>
        <v>0</v>
      </c>
      <c r="O538" s="273"/>
      <c r="P538" s="273"/>
      <c r="Q538" s="273"/>
      <c r="R538" s="39"/>
      <c r="T538" s="171" t="s">
        <v>35</v>
      </c>
      <c r="U538" s="46" t="s">
        <v>51</v>
      </c>
      <c r="V538" s="38"/>
      <c r="W538" s="172">
        <f>V538*K538</f>
        <v>0</v>
      </c>
      <c r="X538" s="172">
        <v>0</v>
      </c>
      <c r="Y538" s="172">
        <f>X538*K538</f>
        <v>0</v>
      </c>
      <c r="Z538" s="172">
        <v>0</v>
      </c>
      <c r="AA538" s="173">
        <f>Z538*K538</f>
        <v>0</v>
      </c>
      <c r="AR538" s="20" t="s">
        <v>321</v>
      </c>
      <c r="AT538" s="20" t="s">
        <v>236</v>
      </c>
      <c r="AU538" s="20" t="s">
        <v>120</v>
      </c>
      <c r="AY538" s="20" t="s">
        <v>235</v>
      </c>
      <c r="BE538" s="108">
        <f>IF(U538="základní",N538,0)</f>
        <v>0</v>
      </c>
      <c r="BF538" s="108">
        <f>IF(U538="snížená",N538,0)</f>
        <v>0</v>
      </c>
      <c r="BG538" s="108">
        <f>IF(U538="zákl. přenesená",N538,0)</f>
        <v>0</v>
      </c>
      <c r="BH538" s="108">
        <f>IF(U538="sníž. přenesená",N538,0)</f>
        <v>0</v>
      </c>
      <c r="BI538" s="108">
        <f>IF(U538="nulová",N538,0)</f>
        <v>0</v>
      </c>
      <c r="BJ538" s="20" t="s">
        <v>26</v>
      </c>
      <c r="BK538" s="108">
        <f>ROUND(L538*K538,2)</f>
        <v>0</v>
      </c>
      <c r="BL538" s="20" t="s">
        <v>321</v>
      </c>
      <c r="BM538" s="20" t="s">
        <v>880</v>
      </c>
    </row>
    <row r="539" spans="2:65" s="11" customFormat="1" ht="22.5" customHeight="1">
      <c r="B539" s="182"/>
      <c r="C539" s="183"/>
      <c r="D539" s="183"/>
      <c r="E539" s="184" t="s">
        <v>35</v>
      </c>
      <c r="F539" s="282" t="s">
        <v>155</v>
      </c>
      <c r="G539" s="283"/>
      <c r="H539" s="283"/>
      <c r="I539" s="283"/>
      <c r="J539" s="183"/>
      <c r="K539" s="185">
        <v>12.005000000000001</v>
      </c>
      <c r="L539" s="183"/>
      <c r="M539" s="183"/>
      <c r="N539" s="183"/>
      <c r="O539" s="183"/>
      <c r="P539" s="183"/>
      <c r="Q539" s="183"/>
      <c r="R539" s="186"/>
      <c r="T539" s="187"/>
      <c r="U539" s="183"/>
      <c r="V539" s="183"/>
      <c r="W539" s="183"/>
      <c r="X539" s="183"/>
      <c r="Y539" s="183"/>
      <c r="Z539" s="183"/>
      <c r="AA539" s="188"/>
      <c r="AT539" s="189" t="s">
        <v>243</v>
      </c>
      <c r="AU539" s="189" t="s">
        <v>120</v>
      </c>
      <c r="AV539" s="11" t="s">
        <v>120</v>
      </c>
      <c r="AW539" s="11" t="s">
        <v>42</v>
      </c>
      <c r="AX539" s="11" t="s">
        <v>26</v>
      </c>
      <c r="AY539" s="189" t="s">
        <v>235</v>
      </c>
    </row>
    <row r="540" spans="2:65" s="1" customFormat="1" ht="44.25" customHeight="1">
      <c r="B540" s="37"/>
      <c r="C540" s="167" t="s">
        <v>881</v>
      </c>
      <c r="D540" s="167" t="s">
        <v>236</v>
      </c>
      <c r="E540" s="168" t="s">
        <v>882</v>
      </c>
      <c r="F540" s="270" t="s">
        <v>883</v>
      </c>
      <c r="G540" s="270"/>
      <c r="H540" s="270"/>
      <c r="I540" s="270"/>
      <c r="J540" s="169" t="s">
        <v>259</v>
      </c>
      <c r="K540" s="170">
        <v>12.005000000000001</v>
      </c>
      <c r="L540" s="271">
        <v>0</v>
      </c>
      <c r="M540" s="272"/>
      <c r="N540" s="273">
        <f>ROUND(L540*K540,2)</f>
        <v>0</v>
      </c>
      <c r="O540" s="273"/>
      <c r="P540" s="273"/>
      <c r="Q540" s="273"/>
      <c r="R540" s="39"/>
      <c r="T540" s="171" t="s">
        <v>35</v>
      </c>
      <c r="U540" s="46" t="s">
        <v>51</v>
      </c>
      <c r="V540" s="38"/>
      <c r="W540" s="172">
        <f>V540*K540</f>
        <v>0</v>
      </c>
      <c r="X540" s="172">
        <v>0</v>
      </c>
      <c r="Y540" s="172">
        <f>X540*K540</f>
        <v>0</v>
      </c>
      <c r="Z540" s="172">
        <v>0</v>
      </c>
      <c r="AA540" s="173">
        <f>Z540*K540</f>
        <v>0</v>
      </c>
      <c r="AR540" s="20" t="s">
        <v>321</v>
      </c>
      <c r="AT540" s="20" t="s">
        <v>236</v>
      </c>
      <c r="AU540" s="20" t="s">
        <v>120</v>
      </c>
      <c r="AY540" s="20" t="s">
        <v>235</v>
      </c>
      <c r="BE540" s="108">
        <f>IF(U540="základní",N540,0)</f>
        <v>0</v>
      </c>
      <c r="BF540" s="108">
        <f>IF(U540="snížená",N540,0)</f>
        <v>0</v>
      </c>
      <c r="BG540" s="108">
        <f>IF(U540="zákl. přenesená",N540,0)</f>
        <v>0</v>
      </c>
      <c r="BH540" s="108">
        <f>IF(U540="sníž. přenesená",N540,0)</f>
        <v>0</v>
      </c>
      <c r="BI540" s="108">
        <f>IF(U540="nulová",N540,0)</f>
        <v>0</v>
      </c>
      <c r="BJ540" s="20" t="s">
        <v>26</v>
      </c>
      <c r="BK540" s="108">
        <f>ROUND(L540*K540,2)</f>
        <v>0</v>
      </c>
      <c r="BL540" s="20" t="s">
        <v>321</v>
      </c>
      <c r="BM540" s="20" t="s">
        <v>884</v>
      </c>
    </row>
    <row r="541" spans="2:65" s="11" customFormat="1" ht="22.5" customHeight="1">
      <c r="B541" s="182"/>
      <c r="C541" s="183"/>
      <c r="D541" s="183"/>
      <c r="E541" s="184" t="s">
        <v>35</v>
      </c>
      <c r="F541" s="282" t="s">
        <v>155</v>
      </c>
      <c r="G541" s="283"/>
      <c r="H541" s="283"/>
      <c r="I541" s="283"/>
      <c r="J541" s="183"/>
      <c r="K541" s="185">
        <v>12.005000000000001</v>
      </c>
      <c r="L541" s="183"/>
      <c r="M541" s="183"/>
      <c r="N541" s="183"/>
      <c r="O541" s="183"/>
      <c r="P541" s="183"/>
      <c r="Q541" s="183"/>
      <c r="R541" s="186"/>
      <c r="T541" s="187"/>
      <c r="U541" s="183"/>
      <c r="V541" s="183"/>
      <c r="W541" s="183"/>
      <c r="X541" s="183"/>
      <c r="Y541" s="183"/>
      <c r="Z541" s="183"/>
      <c r="AA541" s="188"/>
      <c r="AT541" s="189" t="s">
        <v>243</v>
      </c>
      <c r="AU541" s="189" t="s">
        <v>120</v>
      </c>
      <c r="AV541" s="11" t="s">
        <v>120</v>
      </c>
      <c r="AW541" s="11" t="s">
        <v>42</v>
      </c>
      <c r="AX541" s="11" t="s">
        <v>26</v>
      </c>
      <c r="AY541" s="189" t="s">
        <v>235</v>
      </c>
    </row>
    <row r="542" spans="2:65" s="1" customFormat="1" ht="22.5" customHeight="1">
      <c r="B542" s="37"/>
      <c r="C542" s="167" t="s">
        <v>885</v>
      </c>
      <c r="D542" s="167" t="s">
        <v>236</v>
      </c>
      <c r="E542" s="168" t="s">
        <v>886</v>
      </c>
      <c r="F542" s="270" t="s">
        <v>887</v>
      </c>
      <c r="G542" s="270"/>
      <c r="H542" s="270"/>
      <c r="I542" s="270"/>
      <c r="J542" s="169" t="s">
        <v>337</v>
      </c>
      <c r="K542" s="170">
        <v>19.3</v>
      </c>
      <c r="L542" s="271">
        <v>0</v>
      </c>
      <c r="M542" s="272"/>
      <c r="N542" s="273">
        <f>ROUND(L542*K542,2)</f>
        <v>0</v>
      </c>
      <c r="O542" s="273"/>
      <c r="P542" s="273"/>
      <c r="Q542" s="273"/>
      <c r="R542" s="39"/>
      <c r="T542" s="171" t="s">
        <v>35</v>
      </c>
      <c r="U542" s="46" t="s">
        <v>51</v>
      </c>
      <c r="V542" s="38"/>
      <c r="W542" s="172">
        <f>V542*K542</f>
        <v>0</v>
      </c>
      <c r="X542" s="172">
        <v>3.1E-4</v>
      </c>
      <c r="Y542" s="172">
        <f>X542*K542</f>
        <v>5.9830000000000005E-3</v>
      </c>
      <c r="Z542" s="172">
        <v>0</v>
      </c>
      <c r="AA542" s="173">
        <f>Z542*K542</f>
        <v>0</v>
      </c>
      <c r="AR542" s="20" t="s">
        <v>321</v>
      </c>
      <c r="AT542" s="20" t="s">
        <v>236</v>
      </c>
      <c r="AU542" s="20" t="s">
        <v>120</v>
      </c>
      <c r="AY542" s="20" t="s">
        <v>235</v>
      </c>
      <c r="BE542" s="108">
        <f>IF(U542="základní",N542,0)</f>
        <v>0</v>
      </c>
      <c r="BF542" s="108">
        <f>IF(U542="snížená",N542,0)</f>
        <v>0</v>
      </c>
      <c r="BG542" s="108">
        <f>IF(U542="zákl. přenesená",N542,0)</f>
        <v>0</v>
      </c>
      <c r="BH542" s="108">
        <f>IF(U542="sníž. přenesená",N542,0)</f>
        <v>0</v>
      </c>
      <c r="BI542" s="108">
        <f>IF(U542="nulová",N542,0)</f>
        <v>0</v>
      </c>
      <c r="BJ542" s="20" t="s">
        <v>26</v>
      </c>
      <c r="BK542" s="108">
        <f>ROUND(L542*K542,2)</f>
        <v>0</v>
      </c>
      <c r="BL542" s="20" t="s">
        <v>321</v>
      </c>
      <c r="BM542" s="20" t="s">
        <v>888</v>
      </c>
    </row>
    <row r="543" spans="2:65" s="10" customFormat="1" ht="22.5" customHeight="1">
      <c r="B543" s="174"/>
      <c r="C543" s="175"/>
      <c r="D543" s="175"/>
      <c r="E543" s="176" t="s">
        <v>35</v>
      </c>
      <c r="F543" s="274" t="s">
        <v>242</v>
      </c>
      <c r="G543" s="275"/>
      <c r="H543" s="275"/>
      <c r="I543" s="275"/>
      <c r="J543" s="175"/>
      <c r="K543" s="177" t="s">
        <v>35</v>
      </c>
      <c r="L543" s="175"/>
      <c r="M543" s="175"/>
      <c r="N543" s="175"/>
      <c r="O543" s="175"/>
      <c r="P543" s="175"/>
      <c r="Q543" s="175"/>
      <c r="R543" s="178"/>
      <c r="T543" s="179"/>
      <c r="U543" s="175"/>
      <c r="V543" s="175"/>
      <c r="W543" s="175"/>
      <c r="X543" s="175"/>
      <c r="Y543" s="175"/>
      <c r="Z543" s="175"/>
      <c r="AA543" s="180"/>
      <c r="AT543" s="181" t="s">
        <v>243</v>
      </c>
      <c r="AU543" s="181" t="s">
        <v>120</v>
      </c>
      <c r="AV543" s="10" t="s">
        <v>26</v>
      </c>
      <c r="AW543" s="10" t="s">
        <v>42</v>
      </c>
      <c r="AX543" s="10" t="s">
        <v>86</v>
      </c>
      <c r="AY543" s="181" t="s">
        <v>235</v>
      </c>
    </row>
    <row r="544" spans="2:65" s="11" customFormat="1" ht="22.5" customHeight="1">
      <c r="B544" s="182"/>
      <c r="C544" s="183"/>
      <c r="D544" s="183"/>
      <c r="E544" s="184" t="s">
        <v>35</v>
      </c>
      <c r="F544" s="276" t="s">
        <v>889</v>
      </c>
      <c r="G544" s="277"/>
      <c r="H544" s="277"/>
      <c r="I544" s="277"/>
      <c r="J544" s="183"/>
      <c r="K544" s="185">
        <v>19.3</v>
      </c>
      <c r="L544" s="183"/>
      <c r="M544" s="183"/>
      <c r="N544" s="183"/>
      <c r="O544" s="183"/>
      <c r="P544" s="183"/>
      <c r="Q544" s="183"/>
      <c r="R544" s="186"/>
      <c r="T544" s="187"/>
      <c r="U544" s="183"/>
      <c r="V544" s="183"/>
      <c r="W544" s="183"/>
      <c r="X544" s="183"/>
      <c r="Y544" s="183"/>
      <c r="Z544" s="183"/>
      <c r="AA544" s="188"/>
      <c r="AT544" s="189" t="s">
        <v>243</v>
      </c>
      <c r="AU544" s="189" t="s">
        <v>120</v>
      </c>
      <c r="AV544" s="11" t="s">
        <v>120</v>
      </c>
      <c r="AW544" s="11" t="s">
        <v>42</v>
      </c>
      <c r="AX544" s="11" t="s">
        <v>26</v>
      </c>
      <c r="AY544" s="189" t="s">
        <v>235</v>
      </c>
    </row>
    <row r="545" spans="2:65" s="1" customFormat="1" ht="31.5" customHeight="1">
      <c r="B545" s="37"/>
      <c r="C545" s="167" t="s">
        <v>890</v>
      </c>
      <c r="D545" s="167" t="s">
        <v>236</v>
      </c>
      <c r="E545" s="168" t="s">
        <v>891</v>
      </c>
      <c r="F545" s="270" t="s">
        <v>892</v>
      </c>
      <c r="G545" s="270"/>
      <c r="H545" s="270"/>
      <c r="I545" s="270"/>
      <c r="J545" s="169" t="s">
        <v>337</v>
      </c>
      <c r="K545" s="170">
        <v>7.48</v>
      </c>
      <c r="L545" s="271">
        <v>0</v>
      </c>
      <c r="M545" s="272"/>
      <c r="N545" s="273">
        <f>ROUND(L545*K545,2)</f>
        <v>0</v>
      </c>
      <c r="O545" s="273"/>
      <c r="P545" s="273"/>
      <c r="Q545" s="273"/>
      <c r="R545" s="39"/>
      <c r="T545" s="171" t="s">
        <v>35</v>
      </c>
      <c r="U545" s="46" t="s">
        <v>51</v>
      </c>
      <c r="V545" s="38"/>
      <c r="W545" s="172">
        <f>V545*K545</f>
        <v>0</v>
      </c>
      <c r="X545" s="172">
        <v>2.5999999999999998E-4</v>
      </c>
      <c r="Y545" s="172">
        <f>X545*K545</f>
        <v>1.9448E-3</v>
      </c>
      <c r="Z545" s="172">
        <v>0</v>
      </c>
      <c r="AA545" s="173">
        <f>Z545*K545</f>
        <v>0</v>
      </c>
      <c r="AR545" s="20" t="s">
        <v>321</v>
      </c>
      <c r="AT545" s="20" t="s">
        <v>236</v>
      </c>
      <c r="AU545" s="20" t="s">
        <v>120</v>
      </c>
      <c r="AY545" s="20" t="s">
        <v>235</v>
      </c>
      <c r="BE545" s="108">
        <f>IF(U545="základní",N545,0)</f>
        <v>0</v>
      </c>
      <c r="BF545" s="108">
        <f>IF(U545="snížená",N545,0)</f>
        <v>0</v>
      </c>
      <c r="BG545" s="108">
        <f>IF(U545="zákl. přenesená",N545,0)</f>
        <v>0</v>
      </c>
      <c r="BH545" s="108">
        <f>IF(U545="sníž. přenesená",N545,0)</f>
        <v>0</v>
      </c>
      <c r="BI545" s="108">
        <f>IF(U545="nulová",N545,0)</f>
        <v>0</v>
      </c>
      <c r="BJ545" s="20" t="s">
        <v>26</v>
      </c>
      <c r="BK545" s="108">
        <f>ROUND(L545*K545,2)</f>
        <v>0</v>
      </c>
      <c r="BL545" s="20" t="s">
        <v>321</v>
      </c>
      <c r="BM545" s="20" t="s">
        <v>893</v>
      </c>
    </row>
    <row r="546" spans="2:65" s="10" customFormat="1" ht="22.5" customHeight="1">
      <c r="B546" s="174"/>
      <c r="C546" s="175"/>
      <c r="D546" s="175"/>
      <c r="E546" s="176" t="s">
        <v>35</v>
      </c>
      <c r="F546" s="274" t="s">
        <v>242</v>
      </c>
      <c r="G546" s="275"/>
      <c r="H546" s="275"/>
      <c r="I546" s="275"/>
      <c r="J546" s="175"/>
      <c r="K546" s="177" t="s">
        <v>35</v>
      </c>
      <c r="L546" s="175"/>
      <c r="M546" s="175"/>
      <c r="N546" s="175"/>
      <c r="O546" s="175"/>
      <c r="P546" s="175"/>
      <c r="Q546" s="175"/>
      <c r="R546" s="178"/>
      <c r="T546" s="179"/>
      <c r="U546" s="175"/>
      <c r="V546" s="175"/>
      <c r="W546" s="175"/>
      <c r="X546" s="175"/>
      <c r="Y546" s="175"/>
      <c r="Z546" s="175"/>
      <c r="AA546" s="180"/>
      <c r="AT546" s="181" t="s">
        <v>243</v>
      </c>
      <c r="AU546" s="181" t="s">
        <v>120</v>
      </c>
      <c r="AV546" s="10" t="s">
        <v>26</v>
      </c>
      <c r="AW546" s="10" t="s">
        <v>42</v>
      </c>
      <c r="AX546" s="10" t="s">
        <v>86</v>
      </c>
      <c r="AY546" s="181" t="s">
        <v>235</v>
      </c>
    </row>
    <row r="547" spans="2:65" s="11" customFormat="1" ht="22.5" customHeight="1">
      <c r="B547" s="182"/>
      <c r="C547" s="183"/>
      <c r="D547" s="183"/>
      <c r="E547" s="184" t="s">
        <v>135</v>
      </c>
      <c r="F547" s="276" t="s">
        <v>894</v>
      </c>
      <c r="G547" s="277"/>
      <c r="H547" s="277"/>
      <c r="I547" s="277"/>
      <c r="J547" s="183"/>
      <c r="K547" s="185">
        <v>7.48</v>
      </c>
      <c r="L547" s="183"/>
      <c r="M547" s="183"/>
      <c r="N547" s="183"/>
      <c r="O547" s="183"/>
      <c r="P547" s="183"/>
      <c r="Q547" s="183"/>
      <c r="R547" s="186"/>
      <c r="T547" s="187"/>
      <c r="U547" s="183"/>
      <c r="V547" s="183"/>
      <c r="W547" s="183"/>
      <c r="X547" s="183"/>
      <c r="Y547" s="183"/>
      <c r="Z547" s="183"/>
      <c r="AA547" s="188"/>
      <c r="AT547" s="189" t="s">
        <v>243</v>
      </c>
      <c r="AU547" s="189" t="s">
        <v>120</v>
      </c>
      <c r="AV547" s="11" t="s">
        <v>120</v>
      </c>
      <c r="AW547" s="11" t="s">
        <v>42</v>
      </c>
      <c r="AX547" s="11" t="s">
        <v>26</v>
      </c>
      <c r="AY547" s="189" t="s">
        <v>235</v>
      </c>
    </row>
    <row r="548" spans="2:65" s="1" customFormat="1" ht="31.5" customHeight="1">
      <c r="B548" s="37"/>
      <c r="C548" s="167" t="s">
        <v>895</v>
      </c>
      <c r="D548" s="167" t="s">
        <v>236</v>
      </c>
      <c r="E548" s="168" t="s">
        <v>896</v>
      </c>
      <c r="F548" s="270" t="s">
        <v>897</v>
      </c>
      <c r="G548" s="270"/>
      <c r="H548" s="270"/>
      <c r="I548" s="270"/>
      <c r="J548" s="169" t="s">
        <v>254</v>
      </c>
      <c r="K548" s="170">
        <v>0.21</v>
      </c>
      <c r="L548" s="271">
        <v>0</v>
      </c>
      <c r="M548" s="272"/>
      <c r="N548" s="273">
        <f>ROUND(L548*K548,2)</f>
        <v>0</v>
      </c>
      <c r="O548" s="273"/>
      <c r="P548" s="273"/>
      <c r="Q548" s="273"/>
      <c r="R548" s="39"/>
      <c r="T548" s="171" t="s">
        <v>35</v>
      </c>
      <c r="U548" s="46" t="s">
        <v>51</v>
      </c>
      <c r="V548" s="38"/>
      <c r="W548" s="172">
        <f>V548*K548</f>
        <v>0</v>
      </c>
      <c r="X548" s="172">
        <v>0</v>
      </c>
      <c r="Y548" s="172">
        <f>X548*K548</f>
        <v>0</v>
      </c>
      <c r="Z548" s="172">
        <v>0</v>
      </c>
      <c r="AA548" s="173">
        <f>Z548*K548</f>
        <v>0</v>
      </c>
      <c r="AR548" s="20" t="s">
        <v>321</v>
      </c>
      <c r="AT548" s="20" t="s">
        <v>236</v>
      </c>
      <c r="AU548" s="20" t="s">
        <v>120</v>
      </c>
      <c r="AY548" s="20" t="s">
        <v>235</v>
      </c>
      <c r="BE548" s="108">
        <f>IF(U548="základní",N548,0)</f>
        <v>0</v>
      </c>
      <c r="BF548" s="108">
        <f>IF(U548="snížená",N548,0)</f>
        <v>0</v>
      </c>
      <c r="BG548" s="108">
        <f>IF(U548="zákl. přenesená",N548,0)</f>
        <v>0</v>
      </c>
      <c r="BH548" s="108">
        <f>IF(U548="sníž. přenesená",N548,0)</f>
        <v>0</v>
      </c>
      <c r="BI548" s="108">
        <f>IF(U548="nulová",N548,0)</f>
        <v>0</v>
      </c>
      <c r="BJ548" s="20" t="s">
        <v>26</v>
      </c>
      <c r="BK548" s="108">
        <f>ROUND(L548*K548,2)</f>
        <v>0</v>
      </c>
      <c r="BL548" s="20" t="s">
        <v>321</v>
      </c>
      <c r="BM548" s="20" t="s">
        <v>898</v>
      </c>
    </row>
    <row r="549" spans="2:65" s="1" customFormat="1" ht="31.5" customHeight="1">
      <c r="B549" s="37"/>
      <c r="C549" s="167" t="s">
        <v>899</v>
      </c>
      <c r="D549" s="167" t="s">
        <v>236</v>
      </c>
      <c r="E549" s="168" t="s">
        <v>900</v>
      </c>
      <c r="F549" s="270" t="s">
        <v>901</v>
      </c>
      <c r="G549" s="270"/>
      <c r="H549" s="270"/>
      <c r="I549" s="270"/>
      <c r="J549" s="169" t="s">
        <v>254</v>
      </c>
      <c r="K549" s="170">
        <v>0.21</v>
      </c>
      <c r="L549" s="271">
        <v>0</v>
      </c>
      <c r="M549" s="272"/>
      <c r="N549" s="273">
        <f>ROUND(L549*K549,2)</f>
        <v>0</v>
      </c>
      <c r="O549" s="273"/>
      <c r="P549" s="273"/>
      <c r="Q549" s="273"/>
      <c r="R549" s="39"/>
      <c r="T549" s="171" t="s">
        <v>35</v>
      </c>
      <c r="U549" s="46" t="s">
        <v>51</v>
      </c>
      <c r="V549" s="38"/>
      <c r="W549" s="172">
        <f>V549*K549</f>
        <v>0</v>
      </c>
      <c r="X549" s="172">
        <v>0</v>
      </c>
      <c r="Y549" s="172">
        <f>X549*K549</f>
        <v>0</v>
      </c>
      <c r="Z549" s="172">
        <v>0</v>
      </c>
      <c r="AA549" s="173">
        <f>Z549*K549</f>
        <v>0</v>
      </c>
      <c r="AR549" s="20" t="s">
        <v>321</v>
      </c>
      <c r="AT549" s="20" t="s">
        <v>236</v>
      </c>
      <c r="AU549" s="20" t="s">
        <v>120</v>
      </c>
      <c r="AY549" s="20" t="s">
        <v>235</v>
      </c>
      <c r="BE549" s="108">
        <f>IF(U549="základní",N549,0)</f>
        <v>0</v>
      </c>
      <c r="BF549" s="108">
        <f>IF(U549="snížená",N549,0)</f>
        <v>0</v>
      </c>
      <c r="BG549" s="108">
        <f>IF(U549="zákl. přenesená",N549,0)</f>
        <v>0</v>
      </c>
      <c r="BH549" s="108">
        <f>IF(U549="sníž. přenesená",N549,0)</f>
        <v>0</v>
      </c>
      <c r="BI549" s="108">
        <f>IF(U549="nulová",N549,0)</f>
        <v>0</v>
      </c>
      <c r="BJ549" s="20" t="s">
        <v>26</v>
      </c>
      <c r="BK549" s="108">
        <f>ROUND(L549*K549,2)</f>
        <v>0</v>
      </c>
      <c r="BL549" s="20" t="s">
        <v>321</v>
      </c>
      <c r="BM549" s="20" t="s">
        <v>902</v>
      </c>
    </row>
    <row r="550" spans="2:65" s="9" customFormat="1" ht="29.85" customHeight="1">
      <c r="B550" s="156"/>
      <c r="C550" s="157"/>
      <c r="D550" s="166" t="s">
        <v>210</v>
      </c>
      <c r="E550" s="166"/>
      <c r="F550" s="166"/>
      <c r="G550" s="166"/>
      <c r="H550" s="166"/>
      <c r="I550" s="166"/>
      <c r="J550" s="166"/>
      <c r="K550" s="166"/>
      <c r="L550" s="166"/>
      <c r="M550" s="166"/>
      <c r="N550" s="295">
        <f>BK550</f>
        <v>0</v>
      </c>
      <c r="O550" s="296"/>
      <c r="P550" s="296"/>
      <c r="Q550" s="296"/>
      <c r="R550" s="159"/>
      <c r="T550" s="160"/>
      <c r="U550" s="157"/>
      <c r="V550" s="157"/>
      <c r="W550" s="161">
        <f>SUM(W551:W562)</f>
        <v>0</v>
      </c>
      <c r="X550" s="157"/>
      <c r="Y550" s="161">
        <f>SUM(Y551:Y562)</f>
        <v>2.5526480000000001E-2</v>
      </c>
      <c r="Z550" s="157"/>
      <c r="AA550" s="162">
        <f>SUM(AA551:AA562)</f>
        <v>0</v>
      </c>
      <c r="AR550" s="163" t="s">
        <v>120</v>
      </c>
      <c r="AT550" s="164" t="s">
        <v>85</v>
      </c>
      <c r="AU550" s="164" t="s">
        <v>26</v>
      </c>
      <c r="AY550" s="163" t="s">
        <v>235</v>
      </c>
      <c r="BK550" s="165">
        <f>SUM(BK551:BK562)</f>
        <v>0</v>
      </c>
    </row>
    <row r="551" spans="2:65" s="1" customFormat="1" ht="31.5" customHeight="1">
      <c r="B551" s="37"/>
      <c r="C551" s="167" t="s">
        <v>903</v>
      </c>
      <c r="D551" s="167" t="s">
        <v>236</v>
      </c>
      <c r="E551" s="168" t="s">
        <v>904</v>
      </c>
      <c r="F551" s="270" t="s">
        <v>905</v>
      </c>
      <c r="G551" s="270"/>
      <c r="H551" s="270"/>
      <c r="I551" s="270"/>
      <c r="J551" s="169" t="s">
        <v>259</v>
      </c>
      <c r="K551" s="170">
        <v>22.347999999999999</v>
      </c>
      <c r="L551" s="271">
        <v>0</v>
      </c>
      <c r="M551" s="272"/>
      <c r="N551" s="273">
        <f>ROUND(L551*K551,2)</f>
        <v>0</v>
      </c>
      <c r="O551" s="273"/>
      <c r="P551" s="273"/>
      <c r="Q551" s="273"/>
      <c r="R551" s="39"/>
      <c r="T551" s="171" t="s">
        <v>35</v>
      </c>
      <c r="U551" s="46" t="s">
        <v>51</v>
      </c>
      <c r="V551" s="38"/>
      <c r="W551" s="172">
        <f>V551*K551</f>
        <v>0</v>
      </c>
      <c r="X551" s="172">
        <v>2.9999999999999997E-4</v>
      </c>
      <c r="Y551" s="172">
        <f>X551*K551</f>
        <v>6.7043999999999992E-3</v>
      </c>
      <c r="Z551" s="172">
        <v>0</v>
      </c>
      <c r="AA551" s="173">
        <f>Z551*K551</f>
        <v>0</v>
      </c>
      <c r="AR551" s="20" t="s">
        <v>321</v>
      </c>
      <c r="AT551" s="20" t="s">
        <v>236</v>
      </c>
      <c r="AU551" s="20" t="s">
        <v>120</v>
      </c>
      <c r="AY551" s="20" t="s">
        <v>235</v>
      </c>
      <c r="BE551" s="108">
        <f>IF(U551="základní",N551,0)</f>
        <v>0</v>
      </c>
      <c r="BF551" s="108">
        <f>IF(U551="snížená",N551,0)</f>
        <v>0</v>
      </c>
      <c r="BG551" s="108">
        <f>IF(U551="zákl. přenesená",N551,0)</f>
        <v>0</v>
      </c>
      <c r="BH551" s="108">
        <f>IF(U551="sníž. přenesená",N551,0)</f>
        <v>0</v>
      </c>
      <c r="BI551" s="108">
        <f>IF(U551="nulová",N551,0)</f>
        <v>0</v>
      </c>
      <c r="BJ551" s="20" t="s">
        <v>26</v>
      </c>
      <c r="BK551" s="108">
        <f>ROUND(L551*K551,2)</f>
        <v>0</v>
      </c>
      <c r="BL551" s="20" t="s">
        <v>321</v>
      </c>
      <c r="BM551" s="20" t="s">
        <v>906</v>
      </c>
    </row>
    <row r="552" spans="2:65" s="10" customFormat="1" ht="22.5" customHeight="1">
      <c r="B552" s="174"/>
      <c r="C552" s="175"/>
      <c r="D552" s="175"/>
      <c r="E552" s="176" t="s">
        <v>35</v>
      </c>
      <c r="F552" s="274" t="s">
        <v>242</v>
      </c>
      <c r="G552" s="275"/>
      <c r="H552" s="275"/>
      <c r="I552" s="275"/>
      <c r="J552" s="175"/>
      <c r="K552" s="177" t="s">
        <v>35</v>
      </c>
      <c r="L552" s="175"/>
      <c r="M552" s="175"/>
      <c r="N552" s="175"/>
      <c r="O552" s="175"/>
      <c r="P552" s="175"/>
      <c r="Q552" s="175"/>
      <c r="R552" s="178"/>
      <c r="T552" s="179"/>
      <c r="U552" s="175"/>
      <c r="V552" s="175"/>
      <c r="W552" s="175"/>
      <c r="X552" s="175"/>
      <c r="Y552" s="175"/>
      <c r="Z552" s="175"/>
      <c r="AA552" s="180"/>
      <c r="AT552" s="181" t="s">
        <v>243</v>
      </c>
      <c r="AU552" s="181" t="s">
        <v>120</v>
      </c>
      <c r="AV552" s="10" t="s">
        <v>26</v>
      </c>
      <c r="AW552" s="10" t="s">
        <v>42</v>
      </c>
      <c r="AX552" s="10" t="s">
        <v>86</v>
      </c>
      <c r="AY552" s="181" t="s">
        <v>235</v>
      </c>
    </row>
    <row r="553" spans="2:65" s="11" customFormat="1" ht="22.5" customHeight="1">
      <c r="B553" s="182"/>
      <c r="C553" s="183"/>
      <c r="D553" s="183"/>
      <c r="E553" s="184" t="s">
        <v>147</v>
      </c>
      <c r="F553" s="276" t="s">
        <v>907</v>
      </c>
      <c r="G553" s="277"/>
      <c r="H553" s="277"/>
      <c r="I553" s="277"/>
      <c r="J553" s="183"/>
      <c r="K553" s="185">
        <v>22.347999999999999</v>
      </c>
      <c r="L553" s="183"/>
      <c r="M553" s="183"/>
      <c r="N553" s="183"/>
      <c r="O553" s="183"/>
      <c r="P553" s="183"/>
      <c r="Q553" s="183"/>
      <c r="R553" s="186"/>
      <c r="T553" s="187"/>
      <c r="U553" s="183"/>
      <c r="V553" s="183"/>
      <c r="W553" s="183"/>
      <c r="X553" s="183"/>
      <c r="Y553" s="183"/>
      <c r="Z553" s="183"/>
      <c r="AA553" s="188"/>
      <c r="AT553" s="189" t="s">
        <v>243</v>
      </c>
      <c r="AU553" s="189" t="s">
        <v>120</v>
      </c>
      <c r="AV553" s="11" t="s">
        <v>120</v>
      </c>
      <c r="AW553" s="11" t="s">
        <v>42</v>
      </c>
      <c r="AX553" s="11" t="s">
        <v>26</v>
      </c>
      <c r="AY553" s="189" t="s">
        <v>235</v>
      </c>
    </row>
    <row r="554" spans="2:65" s="1" customFormat="1" ht="31.5" customHeight="1">
      <c r="B554" s="37"/>
      <c r="C554" s="167" t="s">
        <v>908</v>
      </c>
      <c r="D554" s="167" t="s">
        <v>236</v>
      </c>
      <c r="E554" s="168" t="s">
        <v>909</v>
      </c>
      <c r="F554" s="270" t="s">
        <v>910</v>
      </c>
      <c r="G554" s="270"/>
      <c r="H554" s="270"/>
      <c r="I554" s="270"/>
      <c r="J554" s="169" t="s">
        <v>259</v>
      </c>
      <c r="K554" s="170">
        <v>1.88</v>
      </c>
      <c r="L554" s="271">
        <v>0</v>
      </c>
      <c r="M554" s="272"/>
      <c r="N554" s="273">
        <f>ROUND(L554*K554,2)</f>
        <v>0</v>
      </c>
      <c r="O554" s="273"/>
      <c r="P554" s="273"/>
      <c r="Q554" s="273"/>
      <c r="R554" s="39"/>
      <c r="T554" s="171" t="s">
        <v>35</v>
      </c>
      <c r="U554" s="46" t="s">
        <v>51</v>
      </c>
      <c r="V554" s="38"/>
      <c r="W554" s="172">
        <f>V554*K554</f>
        <v>0</v>
      </c>
      <c r="X554" s="172">
        <v>8.1999999999999998E-4</v>
      </c>
      <c r="Y554" s="172">
        <f>X554*K554</f>
        <v>1.5416E-3</v>
      </c>
      <c r="Z554" s="172">
        <v>0</v>
      </c>
      <c r="AA554" s="173">
        <f>Z554*K554</f>
        <v>0</v>
      </c>
      <c r="AR554" s="20" t="s">
        <v>321</v>
      </c>
      <c r="AT554" s="20" t="s">
        <v>236</v>
      </c>
      <c r="AU554" s="20" t="s">
        <v>120</v>
      </c>
      <c r="AY554" s="20" t="s">
        <v>235</v>
      </c>
      <c r="BE554" s="108">
        <f>IF(U554="základní",N554,0)</f>
        <v>0</v>
      </c>
      <c r="BF554" s="108">
        <f>IF(U554="snížená",N554,0)</f>
        <v>0</v>
      </c>
      <c r="BG554" s="108">
        <f>IF(U554="zákl. přenesená",N554,0)</f>
        <v>0</v>
      </c>
      <c r="BH554" s="108">
        <f>IF(U554="sníž. přenesená",N554,0)</f>
        <v>0</v>
      </c>
      <c r="BI554" s="108">
        <f>IF(U554="nulová",N554,0)</f>
        <v>0</v>
      </c>
      <c r="BJ554" s="20" t="s">
        <v>26</v>
      </c>
      <c r="BK554" s="108">
        <f>ROUND(L554*K554,2)</f>
        <v>0</v>
      </c>
      <c r="BL554" s="20" t="s">
        <v>321</v>
      </c>
      <c r="BM554" s="20" t="s">
        <v>911</v>
      </c>
    </row>
    <row r="555" spans="2:65" s="10" customFormat="1" ht="22.5" customHeight="1">
      <c r="B555" s="174"/>
      <c r="C555" s="175"/>
      <c r="D555" s="175"/>
      <c r="E555" s="176" t="s">
        <v>35</v>
      </c>
      <c r="F555" s="274" t="s">
        <v>242</v>
      </c>
      <c r="G555" s="275"/>
      <c r="H555" s="275"/>
      <c r="I555" s="275"/>
      <c r="J555" s="175"/>
      <c r="K555" s="177" t="s">
        <v>35</v>
      </c>
      <c r="L555" s="175"/>
      <c r="M555" s="175"/>
      <c r="N555" s="175"/>
      <c r="O555" s="175"/>
      <c r="P555" s="175"/>
      <c r="Q555" s="175"/>
      <c r="R555" s="178"/>
      <c r="T555" s="179"/>
      <c r="U555" s="175"/>
      <c r="V555" s="175"/>
      <c r="W555" s="175"/>
      <c r="X555" s="175"/>
      <c r="Y555" s="175"/>
      <c r="Z555" s="175"/>
      <c r="AA555" s="180"/>
      <c r="AT555" s="181" t="s">
        <v>243</v>
      </c>
      <c r="AU555" s="181" t="s">
        <v>120</v>
      </c>
      <c r="AV555" s="10" t="s">
        <v>26</v>
      </c>
      <c r="AW555" s="10" t="s">
        <v>42</v>
      </c>
      <c r="AX555" s="10" t="s">
        <v>86</v>
      </c>
      <c r="AY555" s="181" t="s">
        <v>235</v>
      </c>
    </row>
    <row r="556" spans="2:65" s="10" customFormat="1" ht="22.5" customHeight="1">
      <c r="B556" s="174"/>
      <c r="C556" s="175"/>
      <c r="D556" s="175"/>
      <c r="E556" s="176" t="s">
        <v>35</v>
      </c>
      <c r="F556" s="280" t="s">
        <v>288</v>
      </c>
      <c r="G556" s="281"/>
      <c r="H556" s="281"/>
      <c r="I556" s="281"/>
      <c r="J556" s="175"/>
      <c r="K556" s="177" t="s">
        <v>35</v>
      </c>
      <c r="L556" s="175"/>
      <c r="M556" s="175"/>
      <c r="N556" s="175"/>
      <c r="O556" s="175"/>
      <c r="P556" s="175"/>
      <c r="Q556" s="175"/>
      <c r="R556" s="178"/>
      <c r="T556" s="179"/>
      <c r="U556" s="175"/>
      <c r="V556" s="175"/>
      <c r="W556" s="175"/>
      <c r="X556" s="175"/>
      <c r="Y556" s="175"/>
      <c r="Z556" s="175"/>
      <c r="AA556" s="180"/>
      <c r="AT556" s="181" t="s">
        <v>243</v>
      </c>
      <c r="AU556" s="181" t="s">
        <v>120</v>
      </c>
      <c r="AV556" s="10" t="s">
        <v>26</v>
      </c>
      <c r="AW556" s="10" t="s">
        <v>42</v>
      </c>
      <c r="AX556" s="10" t="s">
        <v>86</v>
      </c>
      <c r="AY556" s="181" t="s">
        <v>235</v>
      </c>
    </row>
    <row r="557" spans="2:65" s="11" customFormat="1" ht="22.5" customHeight="1">
      <c r="B557" s="182"/>
      <c r="C557" s="183"/>
      <c r="D557" s="183"/>
      <c r="E557" s="184" t="s">
        <v>35</v>
      </c>
      <c r="F557" s="276" t="s">
        <v>912</v>
      </c>
      <c r="G557" s="277"/>
      <c r="H557" s="277"/>
      <c r="I557" s="277"/>
      <c r="J557" s="183"/>
      <c r="K557" s="185">
        <v>1.88</v>
      </c>
      <c r="L557" s="183"/>
      <c r="M557" s="183"/>
      <c r="N557" s="183"/>
      <c r="O557" s="183"/>
      <c r="P557" s="183"/>
      <c r="Q557" s="183"/>
      <c r="R557" s="186"/>
      <c r="T557" s="187"/>
      <c r="U557" s="183"/>
      <c r="V557" s="183"/>
      <c r="W557" s="183"/>
      <c r="X557" s="183"/>
      <c r="Y557" s="183"/>
      <c r="Z557" s="183"/>
      <c r="AA557" s="188"/>
      <c r="AT557" s="189" t="s">
        <v>243</v>
      </c>
      <c r="AU557" s="189" t="s">
        <v>120</v>
      </c>
      <c r="AV557" s="11" t="s">
        <v>120</v>
      </c>
      <c r="AW557" s="11" t="s">
        <v>42</v>
      </c>
      <c r="AX557" s="11" t="s">
        <v>26</v>
      </c>
      <c r="AY557" s="189" t="s">
        <v>235</v>
      </c>
    </row>
    <row r="558" spans="2:65" s="1" customFormat="1" ht="31.5" customHeight="1">
      <c r="B558" s="37"/>
      <c r="C558" s="167" t="s">
        <v>913</v>
      </c>
      <c r="D558" s="167" t="s">
        <v>236</v>
      </c>
      <c r="E558" s="168" t="s">
        <v>914</v>
      </c>
      <c r="F558" s="270" t="s">
        <v>915</v>
      </c>
      <c r="G558" s="270"/>
      <c r="H558" s="270"/>
      <c r="I558" s="270"/>
      <c r="J558" s="169" t="s">
        <v>259</v>
      </c>
      <c r="K558" s="170">
        <v>22.347999999999999</v>
      </c>
      <c r="L558" s="271">
        <v>0</v>
      </c>
      <c r="M558" s="272"/>
      <c r="N558" s="273">
        <f>ROUND(L558*K558,2)</f>
        <v>0</v>
      </c>
      <c r="O558" s="273"/>
      <c r="P558" s="273"/>
      <c r="Q558" s="273"/>
      <c r="R558" s="39"/>
      <c r="T558" s="171" t="s">
        <v>35</v>
      </c>
      <c r="U558" s="46" t="s">
        <v>51</v>
      </c>
      <c r="V558" s="38"/>
      <c r="W558" s="172">
        <f>V558*K558</f>
        <v>0</v>
      </c>
      <c r="X558" s="172">
        <v>7.6000000000000004E-4</v>
      </c>
      <c r="Y558" s="172">
        <f>X558*K558</f>
        <v>1.698448E-2</v>
      </c>
      <c r="Z558" s="172">
        <v>0</v>
      </c>
      <c r="AA558" s="173">
        <f>Z558*K558</f>
        <v>0</v>
      </c>
      <c r="AR558" s="20" t="s">
        <v>321</v>
      </c>
      <c r="AT558" s="20" t="s">
        <v>236</v>
      </c>
      <c r="AU558" s="20" t="s">
        <v>120</v>
      </c>
      <c r="AY558" s="20" t="s">
        <v>235</v>
      </c>
      <c r="BE558" s="108">
        <f>IF(U558="základní",N558,0)</f>
        <v>0</v>
      </c>
      <c r="BF558" s="108">
        <f>IF(U558="snížená",N558,0)</f>
        <v>0</v>
      </c>
      <c r="BG558" s="108">
        <f>IF(U558="zákl. přenesená",N558,0)</f>
        <v>0</v>
      </c>
      <c r="BH558" s="108">
        <f>IF(U558="sníž. přenesená",N558,0)</f>
        <v>0</v>
      </c>
      <c r="BI558" s="108">
        <f>IF(U558="nulová",N558,0)</f>
        <v>0</v>
      </c>
      <c r="BJ558" s="20" t="s">
        <v>26</v>
      </c>
      <c r="BK558" s="108">
        <f>ROUND(L558*K558,2)</f>
        <v>0</v>
      </c>
      <c r="BL558" s="20" t="s">
        <v>321</v>
      </c>
      <c r="BM558" s="20" t="s">
        <v>916</v>
      </c>
    </row>
    <row r="559" spans="2:65" s="11" customFormat="1" ht="22.5" customHeight="1">
      <c r="B559" s="182"/>
      <c r="C559" s="183"/>
      <c r="D559" s="183"/>
      <c r="E559" s="184" t="s">
        <v>35</v>
      </c>
      <c r="F559" s="282" t="s">
        <v>147</v>
      </c>
      <c r="G559" s="283"/>
      <c r="H559" s="283"/>
      <c r="I559" s="283"/>
      <c r="J559" s="183"/>
      <c r="K559" s="185">
        <v>22.347999999999999</v>
      </c>
      <c r="L559" s="183"/>
      <c r="M559" s="183"/>
      <c r="N559" s="183"/>
      <c r="O559" s="183"/>
      <c r="P559" s="183"/>
      <c r="Q559" s="183"/>
      <c r="R559" s="186"/>
      <c r="T559" s="187"/>
      <c r="U559" s="183"/>
      <c r="V559" s="183"/>
      <c r="W559" s="183"/>
      <c r="X559" s="183"/>
      <c r="Y559" s="183"/>
      <c r="Z559" s="183"/>
      <c r="AA559" s="188"/>
      <c r="AT559" s="189" t="s">
        <v>243</v>
      </c>
      <c r="AU559" s="189" t="s">
        <v>120</v>
      </c>
      <c r="AV559" s="11" t="s">
        <v>120</v>
      </c>
      <c r="AW559" s="11" t="s">
        <v>42</v>
      </c>
      <c r="AX559" s="11" t="s">
        <v>26</v>
      </c>
      <c r="AY559" s="189" t="s">
        <v>235</v>
      </c>
    </row>
    <row r="560" spans="2:65" s="1" customFormat="1" ht="31.5" customHeight="1">
      <c r="B560" s="37"/>
      <c r="C560" s="167" t="s">
        <v>917</v>
      </c>
      <c r="D560" s="167" t="s">
        <v>236</v>
      </c>
      <c r="E560" s="168" t="s">
        <v>918</v>
      </c>
      <c r="F560" s="270" t="s">
        <v>919</v>
      </c>
      <c r="G560" s="270"/>
      <c r="H560" s="270"/>
      <c r="I560" s="270"/>
      <c r="J560" s="169" t="s">
        <v>259</v>
      </c>
      <c r="K560" s="170">
        <v>0.4</v>
      </c>
      <c r="L560" s="271">
        <v>0</v>
      </c>
      <c r="M560" s="272"/>
      <c r="N560" s="273">
        <f>ROUND(L560*K560,2)</f>
        <v>0</v>
      </c>
      <c r="O560" s="273"/>
      <c r="P560" s="273"/>
      <c r="Q560" s="273"/>
      <c r="R560" s="39"/>
      <c r="T560" s="171" t="s">
        <v>35</v>
      </c>
      <c r="U560" s="46" t="s">
        <v>51</v>
      </c>
      <c r="V560" s="38"/>
      <c r="W560" s="172">
        <f>V560*K560</f>
        <v>0</v>
      </c>
      <c r="X560" s="172">
        <v>7.3999999999999999E-4</v>
      </c>
      <c r="Y560" s="172">
        <f>X560*K560</f>
        <v>2.9600000000000004E-4</v>
      </c>
      <c r="Z560" s="172">
        <v>0</v>
      </c>
      <c r="AA560" s="173">
        <f>Z560*K560</f>
        <v>0</v>
      </c>
      <c r="AR560" s="20" t="s">
        <v>321</v>
      </c>
      <c r="AT560" s="20" t="s">
        <v>236</v>
      </c>
      <c r="AU560" s="20" t="s">
        <v>120</v>
      </c>
      <c r="AY560" s="20" t="s">
        <v>235</v>
      </c>
      <c r="BE560" s="108">
        <f>IF(U560="základní",N560,0)</f>
        <v>0</v>
      </c>
      <c r="BF560" s="108">
        <f>IF(U560="snížená",N560,0)</f>
        <v>0</v>
      </c>
      <c r="BG560" s="108">
        <f>IF(U560="zákl. přenesená",N560,0)</f>
        <v>0</v>
      </c>
      <c r="BH560" s="108">
        <f>IF(U560="sníž. přenesená",N560,0)</f>
        <v>0</v>
      </c>
      <c r="BI560" s="108">
        <f>IF(U560="nulová",N560,0)</f>
        <v>0</v>
      </c>
      <c r="BJ560" s="20" t="s">
        <v>26</v>
      </c>
      <c r="BK560" s="108">
        <f>ROUND(L560*K560,2)</f>
        <v>0</v>
      </c>
      <c r="BL560" s="20" t="s">
        <v>321</v>
      </c>
      <c r="BM560" s="20" t="s">
        <v>920</v>
      </c>
    </row>
    <row r="561" spans="2:65" s="10" customFormat="1" ht="22.5" customHeight="1">
      <c r="B561" s="174"/>
      <c r="C561" s="175"/>
      <c r="D561" s="175"/>
      <c r="E561" s="176" t="s">
        <v>35</v>
      </c>
      <c r="F561" s="274" t="s">
        <v>242</v>
      </c>
      <c r="G561" s="275"/>
      <c r="H561" s="275"/>
      <c r="I561" s="275"/>
      <c r="J561" s="175"/>
      <c r="K561" s="177" t="s">
        <v>35</v>
      </c>
      <c r="L561" s="175"/>
      <c r="M561" s="175"/>
      <c r="N561" s="175"/>
      <c r="O561" s="175"/>
      <c r="P561" s="175"/>
      <c r="Q561" s="175"/>
      <c r="R561" s="178"/>
      <c r="T561" s="179"/>
      <c r="U561" s="175"/>
      <c r="V561" s="175"/>
      <c r="W561" s="175"/>
      <c r="X561" s="175"/>
      <c r="Y561" s="175"/>
      <c r="Z561" s="175"/>
      <c r="AA561" s="180"/>
      <c r="AT561" s="181" t="s">
        <v>243</v>
      </c>
      <c r="AU561" s="181" t="s">
        <v>120</v>
      </c>
      <c r="AV561" s="10" t="s">
        <v>26</v>
      </c>
      <c r="AW561" s="10" t="s">
        <v>42</v>
      </c>
      <c r="AX561" s="10" t="s">
        <v>86</v>
      </c>
      <c r="AY561" s="181" t="s">
        <v>235</v>
      </c>
    </row>
    <row r="562" spans="2:65" s="11" customFormat="1" ht="22.5" customHeight="1">
      <c r="B562" s="182"/>
      <c r="C562" s="183"/>
      <c r="D562" s="183"/>
      <c r="E562" s="184" t="s">
        <v>35</v>
      </c>
      <c r="F562" s="276" t="s">
        <v>921</v>
      </c>
      <c r="G562" s="277"/>
      <c r="H562" s="277"/>
      <c r="I562" s="277"/>
      <c r="J562" s="183"/>
      <c r="K562" s="185">
        <v>0.4</v>
      </c>
      <c r="L562" s="183"/>
      <c r="M562" s="183"/>
      <c r="N562" s="183"/>
      <c r="O562" s="183"/>
      <c r="P562" s="183"/>
      <c r="Q562" s="183"/>
      <c r="R562" s="186"/>
      <c r="T562" s="187"/>
      <c r="U562" s="183"/>
      <c r="V562" s="183"/>
      <c r="W562" s="183"/>
      <c r="X562" s="183"/>
      <c r="Y562" s="183"/>
      <c r="Z562" s="183"/>
      <c r="AA562" s="188"/>
      <c r="AT562" s="189" t="s">
        <v>243</v>
      </c>
      <c r="AU562" s="189" t="s">
        <v>120</v>
      </c>
      <c r="AV562" s="11" t="s">
        <v>120</v>
      </c>
      <c r="AW562" s="11" t="s">
        <v>42</v>
      </c>
      <c r="AX562" s="11" t="s">
        <v>26</v>
      </c>
      <c r="AY562" s="189" t="s">
        <v>235</v>
      </c>
    </row>
    <row r="563" spans="2:65" s="9" customFormat="1" ht="29.85" customHeight="1">
      <c r="B563" s="156"/>
      <c r="C563" s="157"/>
      <c r="D563" s="166" t="s">
        <v>211</v>
      </c>
      <c r="E563" s="166"/>
      <c r="F563" s="166"/>
      <c r="G563" s="166"/>
      <c r="H563" s="166"/>
      <c r="I563" s="166"/>
      <c r="J563" s="166"/>
      <c r="K563" s="166"/>
      <c r="L563" s="166"/>
      <c r="M563" s="166"/>
      <c r="N563" s="291">
        <f>BK563</f>
        <v>0</v>
      </c>
      <c r="O563" s="292"/>
      <c r="P563" s="292"/>
      <c r="Q563" s="292"/>
      <c r="R563" s="159"/>
      <c r="T563" s="160"/>
      <c r="U563" s="157"/>
      <c r="V563" s="157"/>
      <c r="W563" s="161">
        <f>SUM(W564:W577)</f>
        <v>0</v>
      </c>
      <c r="X563" s="157"/>
      <c r="Y563" s="161">
        <f>SUM(Y564:Y577)</f>
        <v>0.14064669999999999</v>
      </c>
      <c r="Z563" s="157"/>
      <c r="AA563" s="162">
        <f>SUM(AA564:AA577)</f>
        <v>2.3762430000000001E-2</v>
      </c>
      <c r="AR563" s="163" t="s">
        <v>120</v>
      </c>
      <c r="AT563" s="164" t="s">
        <v>85</v>
      </c>
      <c r="AU563" s="164" t="s">
        <v>26</v>
      </c>
      <c r="AY563" s="163" t="s">
        <v>235</v>
      </c>
      <c r="BK563" s="165">
        <f>SUM(BK564:BK577)</f>
        <v>0</v>
      </c>
    </row>
    <row r="564" spans="2:65" s="1" customFormat="1" ht="31.5" customHeight="1">
      <c r="B564" s="37"/>
      <c r="C564" s="167" t="s">
        <v>922</v>
      </c>
      <c r="D564" s="167" t="s">
        <v>236</v>
      </c>
      <c r="E564" s="168" t="s">
        <v>923</v>
      </c>
      <c r="F564" s="270" t="s">
        <v>924</v>
      </c>
      <c r="G564" s="270"/>
      <c r="H564" s="270"/>
      <c r="I564" s="270"/>
      <c r="J564" s="169" t="s">
        <v>259</v>
      </c>
      <c r="K564" s="170">
        <v>76.653000000000006</v>
      </c>
      <c r="L564" s="271">
        <v>0</v>
      </c>
      <c r="M564" s="272"/>
      <c r="N564" s="273">
        <f>ROUND(L564*K564,2)</f>
        <v>0</v>
      </c>
      <c r="O564" s="273"/>
      <c r="P564" s="273"/>
      <c r="Q564" s="273"/>
      <c r="R564" s="39"/>
      <c r="T564" s="171" t="s">
        <v>35</v>
      </c>
      <c r="U564" s="46" t="s">
        <v>51</v>
      </c>
      <c r="V564" s="38"/>
      <c r="W564" s="172">
        <f>V564*K564</f>
        <v>0</v>
      </c>
      <c r="X564" s="172">
        <v>0</v>
      </c>
      <c r="Y564" s="172">
        <f>X564*K564</f>
        <v>0</v>
      </c>
      <c r="Z564" s="172">
        <v>0</v>
      </c>
      <c r="AA564" s="173">
        <f>Z564*K564</f>
        <v>0</v>
      </c>
      <c r="AR564" s="20" t="s">
        <v>321</v>
      </c>
      <c r="AT564" s="20" t="s">
        <v>236</v>
      </c>
      <c r="AU564" s="20" t="s">
        <v>120</v>
      </c>
      <c r="AY564" s="20" t="s">
        <v>235</v>
      </c>
      <c r="BE564" s="108">
        <f>IF(U564="základní",N564,0)</f>
        <v>0</v>
      </c>
      <c r="BF564" s="108">
        <f>IF(U564="snížená",N564,0)</f>
        <v>0</v>
      </c>
      <c r="BG564" s="108">
        <f>IF(U564="zákl. přenesená",N564,0)</f>
        <v>0</v>
      </c>
      <c r="BH564" s="108">
        <f>IF(U564="sníž. přenesená",N564,0)</f>
        <v>0</v>
      </c>
      <c r="BI564" s="108">
        <f>IF(U564="nulová",N564,0)</f>
        <v>0</v>
      </c>
      <c r="BJ564" s="20" t="s">
        <v>26</v>
      </c>
      <c r="BK564" s="108">
        <f>ROUND(L564*K564,2)</f>
        <v>0</v>
      </c>
      <c r="BL564" s="20" t="s">
        <v>321</v>
      </c>
      <c r="BM564" s="20" t="s">
        <v>925</v>
      </c>
    </row>
    <row r="565" spans="2:65" s="11" customFormat="1" ht="22.5" customHeight="1">
      <c r="B565" s="182"/>
      <c r="C565" s="183"/>
      <c r="D565" s="183"/>
      <c r="E565" s="184" t="s">
        <v>139</v>
      </c>
      <c r="F565" s="282" t="s">
        <v>926</v>
      </c>
      <c r="G565" s="283"/>
      <c r="H565" s="283"/>
      <c r="I565" s="283"/>
      <c r="J565" s="183"/>
      <c r="K565" s="185">
        <v>76.653000000000006</v>
      </c>
      <c r="L565" s="183"/>
      <c r="M565" s="183"/>
      <c r="N565" s="183"/>
      <c r="O565" s="183"/>
      <c r="P565" s="183"/>
      <c r="Q565" s="183"/>
      <c r="R565" s="186"/>
      <c r="T565" s="187"/>
      <c r="U565" s="183"/>
      <c r="V565" s="183"/>
      <c r="W565" s="183"/>
      <c r="X565" s="183"/>
      <c r="Y565" s="183"/>
      <c r="Z565" s="183"/>
      <c r="AA565" s="188"/>
      <c r="AT565" s="189" t="s">
        <v>243</v>
      </c>
      <c r="AU565" s="189" t="s">
        <v>120</v>
      </c>
      <c r="AV565" s="11" t="s">
        <v>120</v>
      </c>
      <c r="AW565" s="11" t="s">
        <v>42</v>
      </c>
      <c r="AX565" s="11" t="s">
        <v>26</v>
      </c>
      <c r="AY565" s="189" t="s">
        <v>235</v>
      </c>
    </row>
    <row r="566" spans="2:65" s="1" customFormat="1" ht="31.5" customHeight="1">
      <c r="B566" s="37"/>
      <c r="C566" s="167" t="s">
        <v>927</v>
      </c>
      <c r="D566" s="167" t="s">
        <v>236</v>
      </c>
      <c r="E566" s="168" t="s">
        <v>928</v>
      </c>
      <c r="F566" s="270" t="s">
        <v>929</v>
      </c>
      <c r="G566" s="270"/>
      <c r="H566" s="270"/>
      <c r="I566" s="270"/>
      <c r="J566" s="169" t="s">
        <v>259</v>
      </c>
      <c r="K566" s="170">
        <v>76.653000000000006</v>
      </c>
      <c r="L566" s="271">
        <v>0</v>
      </c>
      <c r="M566" s="272"/>
      <c r="N566" s="273">
        <f>ROUND(L566*K566,2)</f>
        <v>0</v>
      </c>
      <c r="O566" s="273"/>
      <c r="P566" s="273"/>
      <c r="Q566" s="273"/>
      <c r="R566" s="39"/>
      <c r="T566" s="171" t="s">
        <v>35</v>
      </c>
      <c r="U566" s="46" t="s">
        <v>51</v>
      </c>
      <c r="V566" s="38"/>
      <c r="W566" s="172">
        <f>V566*K566</f>
        <v>0</v>
      </c>
      <c r="X566" s="172">
        <v>0</v>
      </c>
      <c r="Y566" s="172">
        <f>X566*K566</f>
        <v>0</v>
      </c>
      <c r="Z566" s="172">
        <v>0</v>
      </c>
      <c r="AA566" s="173">
        <f>Z566*K566</f>
        <v>0</v>
      </c>
      <c r="AR566" s="20" t="s">
        <v>321</v>
      </c>
      <c r="AT566" s="20" t="s">
        <v>236</v>
      </c>
      <c r="AU566" s="20" t="s">
        <v>120</v>
      </c>
      <c r="AY566" s="20" t="s">
        <v>235</v>
      </c>
      <c r="BE566" s="108">
        <f>IF(U566="základní",N566,0)</f>
        <v>0</v>
      </c>
      <c r="BF566" s="108">
        <f>IF(U566="snížená",N566,0)</f>
        <v>0</v>
      </c>
      <c r="BG566" s="108">
        <f>IF(U566="zákl. přenesená",N566,0)</f>
        <v>0</v>
      </c>
      <c r="BH566" s="108">
        <f>IF(U566="sníž. přenesená",N566,0)</f>
        <v>0</v>
      </c>
      <c r="BI566" s="108">
        <f>IF(U566="nulová",N566,0)</f>
        <v>0</v>
      </c>
      <c r="BJ566" s="20" t="s">
        <v>26</v>
      </c>
      <c r="BK566" s="108">
        <f>ROUND(L566*K566,2)</f>
        <v>0</v>
      </c>
      <c r="BL566" s="20" t="s">
        <v>321</v>
      </c>
      <c r="BM566" s="20" t="s">
        <v>930</v>
      </c>
    </row>
    <row r="567" spans="2:65" s="11" customFormat="1" ht="22.5" customHeight="1">
      <c r="B567" s="182"/>
      <c r="C567" s="183"/>
      <c r="D567" s="183"/>
      <c r="E567" s="184" t="s">
        <v>35</v>
      </c>
      <c r="F567" s="282" t="s">
        <v>139</v>
      </c>
      <c r="G567" s="283"/>
      <c r="H567" s="283"/>
      <c r="I567" s="283"/>
      <c r="J567" s="183"/>
      <c r="K567" s="185">
        <v>76.653000000000006</v>
      </c>
      <c r="L567" s="183"/>
      <c r="M567" s="183"/>
      <c r="N567" s="183"/>
      <c r="O567" s="183"/>
      <c r="P567" s="183"/>
      <c r="Q567" s="183"/>
      <c r="R567" s="186"/>
      <c r="T567" s="187"/>
      <c r="U567" s="183"/>
      <c r="V567" s="183"/>
      <c r="W567" s="183"/>
      <c r="X567" s="183"/>
      <c r="Y567" s="183"/>
      <c r="Z567" s="183"/>
      <c r="AA567" s="188"/>
      <c r="AT567" s="189" t="s">
        <v>243</v>
      </c>
      <c r="AU567" s="189" t="s">
        <v>120</v>
      </c>
      <c r="AV567" s="11" t="s">
        <v>120</v>
      </c>
      <c r="AW567" s="11" t="s">
        <v>42</v>
      </c>
      <c r="AX567" s="11" t="s">
        <v>26</v>
      </c>
      <c r="AY567" s="189" t="s">
        <v>235</v>
      </c>
    </row>
    <row r="568" spans="2:65" s="1" customFormat="1" ht="22.5" customHeight="1">
      <c r="B568" s="37"/>
      <c r="C568" s="167" t="s">
        <v>931</v>
      </c>
      <c r="D568" s="167" t="s">
        <v>236</v>
      </c>
      <c r="E568" s="168" t="s">
        <v>932</v>
      </c>
      <c r="F568" s="270" t="s">
        <v>933</v>
      </c>
      <c r="G568" s="270"/>
      <c r="H568" s="270"/>
      <c r="I568" s="270"/>
      <c r="J568" s="169" t="s">
        <v>259</v>
      </c>
      <c r="K568" s="170">
        <v>76.653000000000006</v>
      </c>
      <c r="L568" s="271">
        <v>0</v>
      </c>
      <c r="M568" s="272"/>
      <c r="N568" s="273">
        <f>ROUND(L568*K568,2)</f>
        <v>0</v>
      </c>
      <c r="O568" s="273"/>
      <c r="P568" s="273"/>
      <c r="Q568" s="273"/>
      <c r="R568" s="39"/>
      <c r="T568" s="171" t="s">
        <v>35</v>
      </c>
      <c r="U568" s="46" t="s">
        <v>51</v>
      </c>
      <c r="V568" s="38"/>
      <c r="W568" s="172">
        <f>V568*K568</f>
        <v>0</v>
      </c>
      <c r="X568" s="172">
        <v>1E-3</v>
      </c>
      <c r="Y568" s="172">
        <f>X568*K568</f>
        <v>7.6653000000000013E-2</v>
      </c>
      <c r="Z568" s="172">
        <v>3.1E-4</v>
      </c>
      <c r="AA568" s="173">
        <f>Z568*K568</f>
        <v>2.3762430000000001E-2</v>
      </c>
      <c r="AR568" s="20" t="s">
        <v>321</v>
      </c>
      <c r="AT568" s="20" t="s">
        <v>236</v>
      </c>
      <c r="AU568" s="20" t="s">
        <v>120</v>
      </c>
      <c r="AY568" s="20" t="s">
        <v>235</v>
      </c>
      <c r="BE568" s="108">
        <f>IF(U568="základní",N568,0)</f>
        <v>0</v>
      </c>
      <c r="BF568" s="108">
        <f>IF(U568="snížená",N568,0)</f>
        <v>0</v>
      </c>
      <c r="BG568" s="108">
        <f>IF(U568="zákl. přenesená",N568,0)</f>
        <v>0</v>
      </c>
      <c r="BH568" s="108">
        <f>IF(U568="sníž. přenesená",N568,0)</f>
        <v>0</v>
      </c>
      <c r="BI568" s="108">
        <f>IF(U568="nulová",N568,0)</f>
        <v>0</v>
      </c>
      <c r="BJ568" s="20" t="s">
        <v>26</v>
      </c>
      <c r="BK568" s="108">
        <f>ROUND(L568*K568,2)</f>
        <v>0</v>
      </c>
      <c r="BL568" s="20" t="s">
        <v>321</v>
      </c>
      <c r="BM568" s="20" t="s">
        <v>934</v>
      </c>
    </row>
    <row r="569" spans="2:65" s="11" customFormat="1" ht="22.5" customHeight="1">
      <c r="B569" s="182"/>
      <c r="C569" s="183"/>
      <c r="D569" s="183"/>
      <c r="E569" s="184" t="s">
        <v>35</v>
      </c>
      <c r="F569" s="282" t="s">
        <v>139</v>
      </c>
      <c r="G569" s="283"/>
      <c r="H569" s="283"/>
      <c r="I569" s="283"/>
      <c r="J569" s="183"/>
      <c r="K569" s="185">
        <v>76.653000000000006</v>
      </c>
      <c r="L569" s="183"/>
      <c r="M569" s="183"/>
      <c r="N569" s="183"/>
      <c r="O569" s="183"/>
      <c r="P569" s="183"/>
      <c r="Q569" s="183"/>
      <c r="R569" s="186"/>
      <c r="T569" s="187"/>
      <c r="U569" s="183"/>
      <c r="V569" s="183"/>
      <c r="W569" s="183"/>
      <c r="X569" s="183"/>
      <c r="Y569" s="183"/>
      <c r="Z569" s="183"/>
      <c r="AA569" s="188"/>
      <c r="AT569" s="189" t="s">
        <v>243</v>
      </c>
      <c r="AU569" s="189" t="s">
        <v>120</v>
      </c>
      <c r="AV569" s="11" t="s">
        <v>120</v>
      </c>
      <c r="AW569" s="11" t="s">
        <v>42</v>
      </c>
      <c r="AX569" s="11" t="s">
        <v>26</v>
      </c>
      <c r="AY569" s="189" t="s">
        <v>235</v>
      </c>
    </row>
    <row r="570" spans="2:65" s="1" customFormat="1" ht="31.5" customHeight="1">
      <c r="B570" s="37"/>
      <c r="C570" s="167" t="s">
        <v>935</v>
      </c>
      <c r="D570" s="167" t="s">
        <v>236</v>
      </c>
      <c r="E570" s="168" t="s">
        <v>936</v>
      </c>
      <c r="F570" s="270" t="s">
        <v>937</v>
      </c>
      <c r="G570" s="270"/>
      <c r="H570" s="270"/>
      <c r="I570" s="270"/>
      <c r="J570" s="169" t="s">
        <v>259</v>
      </c>
      <c r="K570" s="170">
        <v>135.435</v>
      </c>
      <c r="L570" s="271">
        <v>0</v>
      </c>
      <c r="M570" s="272"/>
      <c r="N570" s="273">
        <f>ROUND(L570*K570,2)</f>
        <v>0</v>
      </c>
      <c r="O570" s="273"/>
      <c r="P570" s="273"/>
      <c r="Q570" s="273"/>
      <c r="R570" s="39"/>
      <c r="T570" s="171" t="s">
        <v>35</v>
      </c>
      <c r="U570" s="46" t="s">
        <v>51</v>
      </c>
      <c r="V570" s="38"/>
      <c r="W570" s="172">
        <f>V570*K570</f>
        <v>0</v>
      </c>
      <c r="X570" s="172">
        <v>2.0000000000000001E-4</v>
      </c>
      <c r="Y570" s="172">
        <f>X570*K570</f>
        <v>2.7087000000000003E-2</v>
      </c>
      <c r="Z570" s="172">
        <v>0</v>
      </c>
      <c r="AA570" s="173">
        <f>Z570*K570</f>
        <v>0</v>
      </c>
      <c r="AR570" s="20" t="s">
        <v>321</v>
      </c>
      <c r="AT570" s="20" t="s">
        <v>236</v>
      </c>
      <c r="AU570" s="20" t="s">
        <v>120</v>
      </c>
      <c r="AY570" s="20" t="s">
        <v>235</v>
      </c>
      <c r="BE570" s="108">
        <f>IF(U570="základní",N570,0)</f>
        <v>0</v>
      </c>
      <c r="BF570" s="108">
        <f>IF(U570="snížená",N570,0)</f>
        <v>0</v>
      </c>
      <c r="BG570" s="108">
        <f>IF(U570="zákl. přenesená",N570,0)</f>
        <v>0</v>
      </c>
      <c r="BH570" s="108">
        <f>IF(U570="sníž. přenesená",N570,0)</f>
        <v>0</v>
      </c>
      <c r="BI570" s="108">
        <f>IF(U570="nulová",N570,0)</f>
        <v>0</v>
      </c>
      <c r="BJ570" s="20" t="s">
        <v>26</v>
      </c>
      <c r="BK570" s="108">
        <f>ROUND(L570*K570,2)</f>
        <v>0</v>
      </c>
      <c r="BL570" s="20" t="s">
        <v>321</v>
      </c>
      <c r="BM570" s="20" t="s">
        <v>938</v>
      </c>
    </row>
    <row r="571" spans="2:65" s="11" customFormat="1" ht="22.5" customHeight="1">
      <c r="B571" s="182"/>
      <c r="C571" s="183"/>
      <c r="D571" s="183"/>
      <c r="E571" s="184" t="s">
        <v>35</v>
      </c>
      <c r="F571" s="282" t="s">
        <v>137</v>
      </c>
      <c r="G571" s="283"/>
      <c r="H571" s="283"/>
      <c r="I571" s="283"/>
      <c r="J571" s="183"/>
      <c r="K571" s="185">
        <v>135.435</v>
      </c>
      <c r="L571" s="183"/>
      <c r="M571" s="183"/>
      <c r="N571" s="183"/>
      <c r="O571" s="183"/>
      <c r="P571" s="183"/>
      <c r="Q571" s="183"/>
      <c r="R571" s="186"/>
      <c r="T571" s="187"/>
      <c r="U571" s="183"/>
      <c r="V571" s="183"/>
      <c r="W571" s="183"/>
      <c r="X571" s="183"/>
      <c r="Y571" s="183"/>
      <c r="Z571" s="183"/>
      <c r="AA571" s="188"/>
      <c r="AT571" s="189" t="s">
        <v>243</v>
      </c>
      <c r="AU571" s="189" t="s">
        <v>120</v>
      </c>
      <c r="AV571" s="11" t="s">
        <v>120</v>
      </c>
      <c r="AW571" s="11" t="s">
        <v>42</v>
      </c>
      <c r="AX571" s="11" t="s">
        <v>26</v>
      </c>
      <c r="AY571" s="189" t="s">
        <v>235</v>
      </c>
    </row>
    <row r="572" spans="2:65" s="1" customFormat="1" ht="44.25" customHeight="1">
      <c r="B572" s="37"/>
      <c r="C572" s="167" t="s">
        <v>939</v>
      </c>
      <c r="D572" s="167" t="s">
        <v>236</v>
      </c>
      <c r="E572" s="168" t="s">
        <v>940</v>
      </c>
      <c r="F572" s="270" t="s">
        <v>941</v>
      </c>
      <c r="G572" s="270"/>
      <c r="H572" s="270"/>
      <c r="I572" s="270"/>
      <c r="J572" s="169" t="s">
        <v>259</v>
      </c>
      <c r="K572" s="170">
        <v>135.435</v>
      </c>
      <c r="L572" s="271">
        <v>0</v>
      </c>
      <c r="M572" s="272"/>
      <c r="N572" s="273">
        <f>ROUND(L572*K572,2)</f>
        <v>0</v>
      </c>
      <c r="O572" s="273"/>
      <c r="P572" s="273"/>
      <c r="Q572" s="273"/>
      <c r="R572" s="39"/>
      <c r="T572" s="171" t="s">
        <v>35</v>
      </c>
      <c r="U572" s="46" t="s">
        <v>51</v>
      </c>
      <c r="V572" s="38"/>
      <c r="W572" s="172">
        <f>V572*K572</f>
        <v>0</v>
      </c>
      <c r="X572" s="172">
        <v>2.5999999999999998E-4</v>
      </c>
      <c r="Y572" s="172">
        <f>X572*K572</f>
        <v>3.5213099999999997E-2</v>
      </c>
      <c r="Z572" s="172">
        <v>0</v>
      </c>
      <c r="AA572" s="173">
        <f>Z572*K572</f>
        <v>0</v>
      </c>
      <c r="AR572" s="20" t="s">
        <v>321</v>
      </c>
      <c r="AT572" s="20" t="s">
        <v>236</v>
      </c>
      <c r="AU572" s="20" t="s">
        <v>120</v>
      </c>
      <c r="AY572" s="20" t="s">
        <v>235</v>
      </c>
      <c r="BE572" s="108">
        <f>IF(U572="základní",N572,0)</f>
        <v>0</v>
      </c>
      <c r="BF572" s="108">
        <f>IF(U572="snížená",N572,0)</f>
        <v>0</v>
      </c>
      <c r="BG572" s="108">
        <f>IF(U572="zákl. přenesená",N572,0)</f>
        <v>0</v>
      </c>
      <c r="BH572" s="108">
        <f>IF(U572="sníž. přenesená",N572,0)</f>
        <v>0</v>
      </c>
      <c r="BI572" s="108">
        <f>IF(U572="nulová",N572,0)</f>
        <v>0</v>
      </c>
      <c r="BJ572" s="20" t="s">
        <v>26</v>
      </c>
      <c r="BK572" s="108">
        <f>ROUND(L572*K572,2)</f>
        <v>0</v>
      </c>
      <c r="BL572" s="20" t="s">
        <v>321</v>
      </c>
      <c r="BM572" s="20" t="s">
        <v>942</v>
      </c>
    </row>
    <row r="573" spans="2:65" s="11" customFormat="1" ht="22.5" customHeight="1">
      <c r="B573" s="182"/>
      <c r="C573" s="183"/>
      <c r="D573" s="183"/>
      <c r="E573" s="184" t="s">
        <v>35</v>
      </c>
      <c r="F573" s="282" t="s">
        <v>149</v>
      </c>
      <c r="G573" s="283"/>
      <c r="H573" s="283"/>
      <c r="I573" s="283"/>
      <c r="J573" s="183"/>
      <c r="K573" s="185">
        <v>25.931000000000001</v>
      </c>
      <c r="L573" s="183"/>
      <c r="M573" s="183"/>
      <c r="N573" s="183"/>
      <c r="O573" s="183"/>
      <c r="P573" s="183"/>
      <c r="Q573" s="183"/>
      <c r="R573" s="186"/>
      <c r="T573" s="187"/>
      <c r="U573" s="183"/>
      <c r="V573" s="183"/>
      <c r="W573" s="183"/>
      <c r="X573" s="183"/>
      <c r="Y573" s="183"/>
      <c r="Z573" s="183"/>
      <c r="AA573" s="188"/>
      <c r="AT573" s="189" t="s">
        <v>243</v>
      </c>
      <c r="AU573" s="189" t="s">
        <v>120</v>
      </c>
      <c r="AV573" s="11" t="s">
        <v>120</v>
      </c>
      <c r="AW573" s="11" t="s">
        <v>42</v>
      </c>
      <c r="AX573" s="11" t="s">
        <v>86</v>
      </c>
      <c r="AY573" s="189" t="s">
        <v>235</v>
      </c>
    </row>
    <row r="574" spans="2:65" s="11" customFormat="1" ht="22.5" customHeight="1">
      <c r="B574" s="182"/>
      <c r="C574" s="183"/>
      <c r="D574" s="183"/>
      <c r="E574" s="184" t="s">
        <v>35</v>
      </c>
      <c r="F574" s="276" t="s">
        <v>151</v>
      </c>
      <c r="G574" s="277"/>
      <c r="H574" s="277"/>
      <c r="I574" s="277"/>
      <c r="J574" s="183"/>
      <c r="K574" s="185">
        <v>109.504</v>
      </c>
      <c r="L574" s="183"/>
      <c r="M574" s="183"/>
      <c r="N574" s="183"/>
      <c r="O574" s="183"/>
      <c r="P574" s="183"/>
      <c r="Q574" s="183"/>
      <c r="R574" s="186"/>
      <c r="T574" s="187"/>
      <c r="U574" s="183"/>
      <c r="V574" s="183"/>
      <c r="W574" s="183"/>
      <c r="X574" s="183"/>
      <c r="Y574" s="183"/>
      <c r="Z574" s="183"/>
      <c r="AA574" s="188"/>
      <c r="AT574" s="189" t="s">
        <v>243</v>
      </c>
      <c r="AU574" s="189" t="s">
        <v>120</v>
      </c>
      <c r="AV574" s="11" t="s">
        <v>120</v>
      </c>
      <c r="AW574" s="11" t="s">
        <v>42</v>
      </c>
      <c r="AX574" s="11" t="s">
        <v>86</v>
      </c>
      <c r="AY574" s="189" t="s">
        <v>235</v>
      </c>
    </row>
    <row r="575" spans="2:65" s="12" customFormat="1" ht="22.5" customHeight="1">
      <c r="B575" s="190"/>
      <c r="C575" s="191"/>
      <c r="D575" s="191"/>
      <c r="E575" s="192" t="s">
        <v>137</v>
      </c>
      <c r="F575" s="278" t="s">
        <v>246</v>
      </c>
      <c r="G575" s="279"/>
      <c r="H575" s="279"/>
      <c r="I575" s="279"/>
      <c r="J575" s="191"/>
      <c r="K575" s="193">
        <v>135.435</v>
      </c>
      <c r="L575" s="191"/>
      <c r="M575" s="191"/>
      <c r="N575" s="191"/>
      <c r="O575" s="191"/>
      <c r="P575" s="191"/>
      <c r="Q575" s="191"/>
      <c r="R575" s="194"/>
      <c r="T575" s="195"/>
      <c r="U575" s="191"/>
      <c r="V575" s="191"/>
      <c r="W575" s="191"/>
      <c r="X575" s="191"/>
      <c r="Y575" s="191"/>
      <c r="Z575" s="191"/>
      <c r="AA575" s="196"/>
      <c r="AT575" s="197" t="s">
        <v>243</v>
      </c>
      <c r="AU575" s="197" t="s">
        <v>120</v>
      </c>
      <c r="AV575" s="12" t="s">
        <v>240</v>
      </c>
      <c r="AW575" s="12" t="s">
        <v>42</v>
      </c>
      <c r="AX575" s="12" t="s">
        <v>26</v>
      </c>
      <c r="AY575" s="197" t="s">
        <v>235</v>
      </c>
    </row>
    <row r="576" spans="2:65" s="1" customFormat="1" ht="31.5" customHeight="1">
      <c r="B576" s="37"/>
      <c r="C576" s="167" t="s">
        <v>943</v>
      </c>
      <c r="D576" s="167" t="s">
        <v>236</v>
      </c>
      <c r="E576" s="168" t="s">
        <v>944</v>
      </c>
      <c r="F576" s="270" t="s">
        <v>945</v>
      </c>
      <c r="G576" s="270"/>
      <c r="H576" s="270"/>
      <c r="I576" s="270"/>
      <c r="J576" s="169" t="s">
        <v>259</v>
      </c>
      <c r="K576" s="170">
        <v>5.84</v>
      </c>
      <c r="L576" s="271">
        <v>0</v>
      </c>
      <c r="M576" s="272"/>
      <c r="N576" s="273">
        <f>ROUND(L576*K576,2)</f>
        <v>0</v>
      </c>
      <c r="O576" s="273"/>
      <c r="P576" s="273"/>
      <c r="Q576" s="273"/>
      <c r="R576" s="39"/>
      <c r="T576" s="171" t="s">
        <v>35</v>
      </c>
      <c r="U576" s="46" t="s">
        <v>51</v>
      </c>
      <c r="V576" s="38"/>
      <c r="W576" s="172">
        <f>V576*K576</f>
        <v>0</v>
      </c>
      <c r="X576" s="172">
        <v>2.9E-4</v>
      </c>
      <c r="Y576" s="172">
        <f>X576*K576</f>
        <v>1.6936E-3</v>
      </c>
      <c r="Z576" s="172">
        <v>0</v>
      </c>
      <c r="AA576" s="173">
        <f>Z576*K576</f>
        <v>0</v>
      </c>
      <c r="AR576" s="20" t="s">
        <v>321</v>
      </c>
      <c r="AT576" s="20" t="s">
        <v>236</v>
      </c>
      <c r="AU576" s="20" t="s">
        <v>120</v>
      </c>
      <c r="AY576" s="20" t="s">
        <v>235</v>
      </c>
      <c r="BE576" s="108">
        <f>IF(U576="základní",N576,0)</f>
        <v>0</v>
      </c>
      <c r="BF576" s="108">
        <f>IF(U576="snížená",N576,0)</f>
        <v>0</v>
      </c>
      <c r="BG576" s="108">
        <f>IF(U576="zákl. přenesená",N576,0)</f>
        <v>0</v>
      </c>
      <c r="BH576" s="108">
        <f>IF(U576="sníž. přenesená",N576,0)</f>
        <v>0</v>
      </c>
      <c r="BI576" s="108">
        <f>IF(U576="nulová",N576,0)</f>
        <v>0</v>
      </c>
      <c r="BJ576" s="20" t="s">
        <v>26</v>
      </c>
      <c r="BK576" s="108">
        <f>ROUND(L576*K576,2)</f>
        <v>0</v>
      </c>
      <c r="BL576" s="20" t="s">
        <v>321</v>
      </c>
      <c r="BM576" s="20" t="s">
        <v>946</v>
      </c>
    </row>
    <row r="577" spans="2:63" s="11" customFormat="1" ht="22.5" customHeight="1">
      <c r="B577" s="182"/>
      <c r="C577" s="183"/>
      <c r="D577" s="183"/>
      <c r="E577" s="184" t="s">
        <v>35</v>
      </c>
      <c r="F577" s="282" t="s">
        <v>168</v>
      </c>
      <c r="G577" s="283"/>
      <c r="H577" s="283"/>
      <c r="I577" s="283"/>
      <c r="J577" s="183"/>
      <c r="K577" s="185">
        <v>5.84</v>
      </c>
      <c r="L577" s="183"/>
      <c r="M577" s="183"/>
      <c r="N577" s="183"/>
      <c r="O577" s="183"/>
      <c r="P577" s="183"/>
      <c r="Q577" s="183"/>
      <c r="R577" s="186"/>
      <c r="T577" s="187"/>
      <c r="U577" s="183"/>
      <c r="V577" s="183"/>
      <c r="W577" s="183"/>
      <c r="X577" s="183"/>
      <c r="Y577" s="183"/>
      <c r="Z577" s="183"/>
      <c r="AA577" s="188"/>
      <c r="AT577" s="189" t="s">
        <v>243</v>
      </c>
      <c r="AU577" s="189" t="s">
        <v>120</v>
      </c>
      <c r="AV577" s="11" t="s">
        <v>120</v>
      </c>
      <c r="AW577" s="11" t="s">
        <v>42</v>
      </c>
      <c r="AX577" s="11" t="s">
        <v>26</v>
      </c>
      <c r="AY577" s="189" t="s">
        <v>235</v>
      </c>
    </row>
    <row r="578" spans="2:63" s="1" customFormat="1" ht="49.9" customHeight="1">
      <c r="B578" s="37"/>
      <c r="C578" s="38"/>
      <c r="D578" s="158" t="s">
        <v>947</v>
      </c>
      <c r="E578" s="38"/>
      <c r="F578" s="38"/>
      <c r="G578" s="38"/>
      <c r="H578" s="38"/>
      <c r="I578" s="38"/>
      <c r="J578" s="38"/>
      <c r="K578" s="38"/>
      <c r="L578" s="38"/>
      <c r="M578" s="38"/>
      <c r="N578" s="290">
        <f>BK578</f>
        <v>0</v>
      </c>
      <c r="O578" s="263"/>
      <c r="P578" s="263"/>
      <c r="Q578" s="263"/>
      <c r="R578" s="39"/>
      <c r="T578" s="147"/>
      <c r="U578" s="58"/>
      <c r="V578" s="58"/>
      <c r="W578" s="58"/>
      <c r="X578" s="58"/>
      <c r="Y578" s="58"/>
      <c r="Z578" s="58"/>
      <c r="AA578" s="60"/>
      <c r="AT578" s="20" t="s">
        <v>85</v>
      </c>
      <c r="AU578" s="20" t="s">
        <v>86</v>
      </c>
      <c r="AY578" s="20" t="s">
        <v>948</v>
      </c>
      <c r="BK578" s="108">
        <v>0</v>
      </c>
    </row>
    <row r="579" spans="2:63" s="1" customFormat="1" ht="6.95" customHeight="1">
      <c r="B579" s="61"/>
      <c r="C579" s="62"/>
      <c r="D579" s="62"/>
      <c r="E579" s="62"/>
      <c r="F579" s="62"/>
      <c r="G579" s="62"/>
      <c r="H579" s="62"/>
      <c r="I579" s="62"/>
      <c r="J579" s="62"/>
      <c r="K579" s="62"/>
      <c r="L579" s="62"/>
      <c r="M579" s="62"/>
      <c r="N579" s="62"/>
      <c r="O579" s="62"/>
      <c r="P579" s="62"/>
      <c r="Q579" s="62"/>
      <c r="R579" s="63"/>
    </row>
  </sheetData>
  <sheetProtection algorithmName="SHA-512" hashValue="apW/ST6AqgHz8MlrpReSd4IaNtOETuYXi7kE1pIAOWzDneenFIQmZvlr8VvVuw4mMd17cbEegB8KbUFj6Ta5tg==" saltValue="5NRAZhVmEx/alSK1zL8hPQ==" spinCount="100000" sheet="1" objects="1" scenarios="1" formatCells="0" formatColumns="0" formatRows="0" sort="0" autoFilter="0"/>
  <mergeCells count="838">
    <mergeCell ref="N578:Q578"/>
    <mergeCell ref="H1:K1"/>
    <mergeCell ref="S2:AC2"/>
    <mergeCell ref="F577:I577"/>
    <mergeCell ref="N135:Q135"/>
    <mergeCell ref="N136:Q136"/>
    <mergeCell ref="N137:Q137"/>
    <mergeCell ref="N172:Q172"/>
    <mergeCell ref="N261:Q261"/>
    <mergeCell ref="N266:Q266"/>
    <mergeCell ref="N280:Q280"/>
    <mergeCell ref="N328:Q328"/>
    <mergeCell ref="N335:Q335"/>
    <mergeCell ref="N336:Q336"/>
    <mergeCell ref="N387:Q387"/>
    <mergeCell ref="N410:Q410"/>
    <mergeCell ref="N414:Q414"/>
    <mergeCell ref="N429:Q429"/>
    <mergeCell ref="N460:Q460"/>
    <mergeCell ref="N471:Q471"/>
    <mergeCell ref="N500:Q500"/>
    <mergeCell ref="N504:Q504"/>
    <mergeCell ref="N533:Q533"/>
    <mergeCell ref="N550:Q550"/>
    <mergeCell ref="N563:Q563"/>
    <mergeCell ref="F572:I572"/>
    <mergeCell ref="L572:M572"/>
    <mergeCell ref="N572:Q572"/>
    <mergeCell ref="F573:I573"/>
    <mergeCell ref="F574:I574"/>
    <mergeCell ref="F575:I575"/>
    <mergeCell ref="F576:I576"/>
    <mergeCell ref="L576:M576"/>
    <mergeCell ref="N576:Q576"/>
    <mergeCell ref="F567:I567"/>
    <mergeCell ref="F568:I568"/>
    <mergeCell ref="L568:M568"/>
    <mergeCell ref="N568:Q568"/>
    <mergeCell ref="F569:I569"/>
    <mergeCell ref="F570:I570"/>
    <mergeCell ref="L570:M570"/>
    <mergeCell ref="N570:Q570"/>
    <mergeCell ref="F571:I571"/>
    <mergeCell ref="F561:I561"/>
    <mergeCell ref="F562:I562"/>
    <mergeCell ref="F564:I564"/>
    <mergeCell ref="L564:M564"/>
    <mergeCell ref="N564:Q564"/>
    <mergeCell ref="F565:I565"/>
    <mergeCell ref="F566:I566"/>
    <mergeCell ref="L566:M566"/>
    <mergeCell ref="N566:Q566"/>
    <mergeCell ref="F556:I556"/>
    <mergeCell ref="F557:I557"/>
    <mergeCell ref="F558:I558"/>
    <mergeCell ref="L558:M558"/>
    <mergeCell ref="N558:Q558"/>
    <mergeCell ref="F559:I559"/>
    <mergeCell ref="F560:I560"/>
    <mergeCell ref="L560:M560"/>
    <mergeCell ref="N560:Q560"/>
    <mergeCell ref="F551:I551"/>
    <mergeCell ref="L551:M551"/>
    <mergeCell ref="N551:Q551"/>
    <mergeCell ref="F552:I552"/>
    <mergeCell ref="F553:I553"/>
    <mergeCell ref="F554:I554"/>
    <mergeCell ref="L554:M554"/>
    <mergeCell ref="N554:Q554"/>
    <mergeCell ref="F555:I555"/>
    <mergeCell ref="F545:I545"/>
    <mergeCell ref="L545:M545"/>
    <mergeCell ref="N545:Q545"/>
    <mergeCell ref="F546:I546"/>
    <mergeCell ref="F547:I547"/>
    <mergeCell ref="F548:I548"/>
    <mergeCell ref="L548:M548"/>
    <mergeCell ref="N548:Q548"/>
    <mergeCell ref="F549:I549"/>
    <mergeCell ref="L549:M549"/>
    <mergeCell ref="N549:Q549"/>
    <mergeCell ref="F540:I540"/>
    <mergeCell ref="L540:M540"/>
    <mergeCell ref="N540:Q540"/>
    <mergeCell ref="F541:I541"/>
    <mergeCell ref="F542:I542"/>
    <mergeCell ref="L542:M542"/>
    <mergeCell ref="N542:Q542"/>
    <mergeCell ref="F543:I543"/>
    <mergeCell ref="F544:I544"/>
    <mergeCell ref="F535:I535"/>
    <mergeCell ref="F536:I536"/>
    <mergeCell ref="L536:M536"/>
    <mergeCell ref="N536:Q536"/>
    <mergeCell ref="F537:I537"/>
    <mergeCell ref="F538:I538"/>
    <mergeCell ref="L538:M538"/>
    <mergeCell ref="N538:Q538"/>
    <mergeCell ref="F539:I539"/>
    <mergeCell ref="F531:I531"/>
    <mergeCell ref="L531:M531"/>
    <mergeCell ref="N531:Q531"/>
    <mergeCell ref="F532:I532"/>
    <mergeCell ref="L532:M532"/>
    <mergeCell ref="N532:Q532"/>
    <mergeCell ref="F534:I534"/>
    <mergeCell ref="L534:M534"/>
    <mergeCell ref="N534:Q534"/>
    <mergeCell ref="F526:I526"/>
    <mergeCell ref="F527:I527"/>
    <mergeCell ref="L527:M527"/>
    <mergeCell ref="N527:Q527"/>
    <mergeCell ref="F528:I528"/>
    <mergeCell ref="F529:I529"/>
    <mergeCell ref="L529:M529"/>
    <mergeCell ref="N529:Q529"/>
    <mergeCell ref="F530:I530"/>
    <mergeCell ref="F521:I521"/>
    <mergeCell ref="L521:M521"/>
    <mergeCell ref="N521:Q521"/>
    <mergeCell ref="F522:I522"/>
    <mergeCell ref="F523:I523"/>
    <mergeCell ref="F524:I524"/>
    <mergeCell ref="F525:I525"/>
    <mergeCell ref="L525:M525"/>
    <mergeCell ref="N525:Q525"/>
    <mergeCell ref="F516:I516"/>
    <mergeCell ref="F517:I517"/>
    <mergeCell ref="L517:M517"/>
    <mergeCell ref="N517:Q517"/>
    <mergeCell ref="F518:I518"/>
    <mergeCell ref="F519:I519"/>
    <mergeCell ref="L519:M519"/>
    <mergeCell ref="N519:Q519"/>
    <mergeCell ref="F520:I520"/>
    <mergeCell ref="F510:I510"/>
    <mergeCell ref="F511:I511"/>
    <mergeCell ref="L511:M511"/>
    <mergeCell ref="N511:Q511"/>
    <mergeCell ref="F512:I512"/>
    <mergeCell ref="F513:I513"/>
    <mergeCell ref="F514:I514"/>
    <mergeCell ref="F515:I515"/>
    <mergeCell ref="L515:M515"/>
    <mergeCell ref="N515:Q515"/>
    <mergeCell ref="F502:I502"/>
    <mergeCell ref="F503:I503"/>
    <mergeCell ref="F505:I505"/>
    <mergeCell ref="L505:M505"/>
    <mergeCell ref="N505:Q505"/>
    <mergeCell ref="F506:I506"/>
    <mergeCell ref="F507:I507"/>
    <mergeCell ref="F508:I508"/>
    <mergeCell ref="F509:I509"/>
    <mergeCell ref="F498:I498"/>
    <mergeCell ref="L498:M498"/>
    <mergeCell ref="N498:Q498"/>
    <mergeCell ref="F499:I499"/>
    <mergeCell ref="L499:M499"/>
    <mergeCell ref="N499:Q499"/>
    <mergeCell ref="F501:I501"/>
    <mergeCell ref="L501:M501"/>
    <mergeCell ref="N501:Q501"/>
    <mergeCell ref="F491:I491"/>
    <mergeCell ref="F492:I492"/>
    <mergeCell ref="F493:I493"/>
    <mergeCell ref="F494:I494"/>
    <mergeCell ref="L494:M494"/>
    <mergeCell ref="N494:Q494"/>
    <mergeCell ref="F495:I495"/>
    <mergeCell ref="F496:I496"/>
    <mergeCell ref="F497:I497"/>
    <mergeCell ref="F486:I486"/>
    <mergeCell ref="F487:I487"/>
    <mergeCell ref="L487:M487"/>
    <mergeCell ref="N487:Q487"/>
    <mergeCell ref="F488:I488"/>
    <mergeCell ref="F489:I489"/>
    <mergeCell ref="F490:I490"/>
    <mergeCell ref="L490:M490"/>
    <mergeCell ref="N490:Q490"/>
    <mergeCell ref="F481:I481"/>
    <mergeCell ref="F482:I482"/>
    <mergeCell ref="L482:M482"/>
    <mergeCell ref="N482:Q482"/>
    <mergeCell ref="F483:I483"/>
    <mergeCell ref="F484:I484"/>
    <mergeCell ref="L484:M484"/>
    <mergeCell ref="N484:Q484"/>
    <mergeCell ref="F485:I485"/>
    <mergeCell ref="F476:I476"/>
    <mergeCell ref="L476:M476"/>
    <mergeCell ref="N476:Q476"/>
    <mergeCell ref="F477:I477"/>
    <mergeCell ref="F478:I478"/>
    <mergeCell ref="L478:M478"/>
    <mergeCell ref="N478:Q478"/>
    <mergeCell ref="F479:I479"/>
    <mergeCell ref="F480:I480"/>
    <mergeCell ref="L480:M480"/>
    <mergeCell ref="N480:Q480"/>
    <mergeCell ref="F470:I470"/>
    <mergeCell ref="L470:M470"/>
    <mergeCell ref="N470:Q470"/>
    <mergeCell ref="F472:I472"/>
    <mergeCell ref="L472:M472"/>
    <mergeCell ref="N472:Q472"/>
    <mergeCell ref="F473:I473"/>
    <mergeCell ref="F474:I474"/>
    <mergeCell ref="F475:I475"/>
    <mergeCell ref="F465:I465"/>
    <mergeCell ref="L465:M465"/>
    <mergeCell ref="N465:Q465"/>
    <mergeCell ref="F466:I466"/>
    <mergeCell ref="F467:I467"/>
    <mergeCell ref="F468:I468"/>
    <mergeCell ref="F469:I469"/>
    <mergeCell ref="L469:M469"/>
    <mergeCell ref="N469:Q469"/>
    <mergeCell ref="F459:I459"/>
    <mergeCell ref="L459:M459"/>
    <mergeCell ref="N459:Q459"/>
    <mergeCell ref="F461:I461"/>
    <mergeCell ref="L461:M461"/>
    <mergeCell ref="N461:Q461"/>
    <mergeCell ref="F462:I462"/>
    <mergeCell ref="F463:I463"/>
    <mergeCell ref="F464:I464"/>
    <mergeCell ref="F452:I452"/>
    <mergeCell ref="F453:I453"/>
    <mergeCell ref="F454:I454"/>
    <mergeCell ref="F455:I455"/>
    <mergeCell ref="L455:M455"/>
    <mergeCell ref="N455:Q455"/>
    <mergeCell ref="F456:I456"/>
    <mergeCell ref="F457:I457"/>
    <mergeCell ref="F458:I458"/>
    <mergeCell ref="L458:M458"/>
    <mergeCell ref="N458:Q458"/>
    <mergeCell ref="F447:I447"/>
    <mergeCell ref="F448:I448"/>
    <mergeCell ref="L448:M448"/>
    <mergeCell ref="N448:Q448"/>
    <mergeCell ref="F449:I449"/>
    <mergeCell ref="F450:I450"/>
    <mergeCell ref="F451:I451"/>
    <mergeCell ref="L451:M451"/>
    <mergeCell ref="N451:Q451"/>
    <mergeCell ref="F440:I440"/>
    <mergeCell ref="F441:I441"/>
    <mergeCell ref="L441:M441"/>
    <mergeCell ref="N441:Q441"/>
    <mergeCell ref="F442:I442"/>
    <mergeCell ref="F443:I443"/>
    <mergeCell ref="F444:I444"/>
    <mergeCell ref="F445:I445"/>
    <mergeCell ref="F446:I446"/>
    <mergeCell ref="L446:M446"/>
    <mergeCell ref="N446:Q446"/>
    <mergeCell ref="F433:I433"/>
    <mergeCell ref="F434:I434"/>
    <mergeCell ref="F435:I435"/>
    <mergeCell ref="F436:I436"/>
    <mergeCell ref="F437:I437"/>
    <mergeCell ref="L437:M437"/>
    <mergeCell ref="N437:Q437"/>
    <mergeCell ref="F438:I438"/>
    <mergeCell ref="F439:I439"/>
    <mergeCell ref="L439:M439"/>
    <mergeCell ref="N439:Q439"/>
    <mergeCell ref="F428:I428"/>
    <mergeCell ref="L428:M428"/>
    <mergeCell ref="N428:Q428"/>
    <mergeCell ref="F430:I430"/>
    <mergeCell ref="L430:M430"/>
    <mergeCell ref="N430:Q430"/>
    <mergeCell ref="F431:I431"/>
    <mergeCell ref="F432:I432"/>
    <mergeCell ref="L432:M432"/>
    <mergeCell ref="N432:Q432"/>
    <mergeCell ref="F422:I422"/>
    <mergeCell ref="F423:I423"/>
    <mergeCell ref="F424:I424"/>
    <mergeCell ref="L424:M424"/>
    <mergeCell ref="N424:Q424"/>
    <mergeCell ref="F425:I425"/>
    <mergeCell ref="F426:I426"/>
    <mergeCell ref="F427:I427"/>
    <mergeCell ref="L427:M427"/>
    <mergeCell ref="N427:Q427"/>
    <mergeCell ref="F416:I416"/>
    <mergeCell ref="F417:I417"/>
    <mergeCell ref="L417:M417"/>
    <mergeCell ref="N417:Q417"/>
    <mergeCell ref="F418:I418"/>
    <mergeCell ref="F419:I419"/>
    <mergeCell ref="F420:I420"/>
    <mergeCell ref="F421:I421"/>
    <mergeCell ref="L421:M421"/>
    <mergeCell ref="N421:Q421"/>
    <mergeCell ref="F409:I409"/>
    <mergeCell ref="L409:M409"/>
    <mergeCell ref="N409:Q409"/>
    <mergeCell ref="F411:I411"/>
    <mergeCell ref="L411:M411"/>
    <mergeCell ref="N411:Q411"/>
    <mergeCell ref="F412:I412"/>
    <mergeCell ref="F413:I413"/>
    <mergeCell ref="F415:I415"/>
    <mergeCell ref="L415:M415"/>
    <mergeCell ref="N415:Q415"/>
    <mergeCell ref="F403:I403"/>
    <mergeCell ref="F404:I404"/>
    <mergeCell ref="F405:I405"/>
    <mergeCell ref="F406:I406"/>
    <mergeCell ref="L406:M406"/>
    <mergeCell ref="N406:Q406"/>
    <mergeCell ref="F407:I407"/>
    <mergeCell ref="F408:I408"/>
    <mergeCell ref="L408:M408"/>
    <mergeCell ref="N408:Q408"/>
    <mergeCell ref="F397:I397"/>
    <mergeCell ref="F398:I398"/>
    <mergeCell ref="F399:I399"/>
    <mergeCell ref="F400:I400"/>
    <mergeCell ref="L400:M400"/>
    <mergeCell ref="N400:Q400"/>
    <mergeCell ref="F401:I401"/>
    <mergeCell ref="F402:I402"/>
    <mergeCell ref="L402:M402"/>
    <mergeCell ref="N402:Q402"/>
    <mergeCell ref="F392:I392"/>
    <mergeCell ref="F393:I393"/>
    <mergeCell ref="F394:I394"/>
    <mergeCell ref="L394:M394"/>
    <mergeCell ref="N394:Q394"/>
    <mergeCell ref="F395:I395"/>
    <mergeCell ref="F396:I396"/>
    <mergeCell ref="L396:M396"/>
    <mergeCell ref="N396:Q396"/>
    <mergeCell ref="F386:I386"/>
    <mergeCell ref="L386:M386"/>
    <mergeCell ref="N386:Q386"/>
    <mergeCell ref="F388:I388"/>
    <mergeCell ref="L388:M388"/>
    <mergeCell ref="N388:Q388"/>
    <mergeCell ref="F389:I389"/>
    <mergeCell ref="F390:I390"/>
    <mergeCell ref="F391:I391"/>
    <mergeCell ref="F380:I380"/>
    <mergeCell ref="F381:I381"/>
    <mergeCell ref="L381:M381"/>
    <mergeCell ref="N381:Q381"/>
    <mergeCell ref="F382:I382"/>
    <mergeCell ref="F383:I383"/>
    <mergeCell ref="F384:I384"/>
    <mergeCell ref="F385:I385"/>
    <mergeCell ref="L385:M385"/>
    <mergeCell ref="N385:Q385"/>
    <mergeCell ref="F375:I375"/>
    <mergeCell ref="L375:M375"/>
    <mergeCell ref="N375:Q375"/>
    <mergeCell ref="F376:I376"/>
    <mergeCell ref="F377:I377"/>
    <mergeCell ref="F378:I378"/>
    <mergeCell ref="F379:I379"/>
    <mergeCell ref="L379:M379"/>
    <mergeCell ref="N379:Q379"/>
    <mergeCell ref="F370:I370"/>
    <mergeCell ref="F371:I371"/>
    <mergeCell ref="L371:M371"/>
    <mergeCell ref="N371:Q371"/>
    <mergeCell ref="F372:I372"/>
    <mergeCell ref="F373:I373"/>
    <mergeCell ref="L373:M373"/>
    <mergeCell ref="N373:Q373"/>
    <mergeCell ref="F374:I374"/>
    <mergeCell ref="F365:I365"/>
    <mergeCell ref="L365:M365"/>
    <mergeCell ref="N365:Q365"/>
    <mergeCell ref="F366:I366"/>
    <mergeCell ref="F367:I367"/>
    <mergeCell ref="L367:M367"/>
    <mergeCell ref="N367:Q367"/>
    <mergeCell ref="F368:I368"/>
    <mergeCell ref="F369:I369"/>
    <mergeCell ref="F358:I358"/>
    <mergeCell ref="F359:I359"/>
    <mergeCell ref="F360:I360"/>
    <mergeCell ref="F361:I361"/>
    <mergeCell ref="F362:I362"/>
    <mergeCell ref="F363:I363"/>
    <mergeCell ref="L363:M363"/>
    <mergeCell ref="N363:Q363"/>
    <mergeCell ref="F364:I364"/>
    <mergeCell ref="F351:I351"/>
    <mergeCell ref="F352:I352"/>
    <mergeCell ref="F353:I353"/>
    <mergeCell ref="L353:M353"/>
    <mergeCell ref="N353:Q353"/>
    <mergeCell ref="F354:I354"/>
    <mergeCell ref="F355:I355"/>
    <mergeCell ref="F356:I356"/>
    <mergeCell ref="F357:I357"/>
    <mergeCell ref="L357:M357"/>
    <mergeCell ref="N357:Q357"/>
    <mergeCell ref="F346:I346"/>
    <mergeCell ref="F347:I347"/>
    <mergeCell ref="L347:M347"/>
    <mergeCell ref="N347:Q347"/>
    <mergeCell ref="F348:I348"/>
    <mergeCell ref="F349:I349"/>
    <mergeCell ref="L349:M349"/>
    <mergeCell ref="N349:Q349"/>
    <mergeCell ref="F350:I350"/>
    <mergeCell ref="F340:I340"/>
    <mergeCell ref="F341:I341"/>
    <mergeCell ref="L341:M341"/>
    <mergeCell ref="N341:Q341"/>
    <mergeCell ref="F342:I342"/>
    <mergeCell ref="F343:I343"/>
    <mergeCell ref="F344:I344"/>
    <mergeCell ref="F345:I345"/>
    <mergeCell ref="L345:M345"/>
    <mergeCell ref="N345:Q345"/>
    <mergeCell ref="F334:I334"/>
    <mergeCell ref="L334:M334"/>
    <mergeCell ref="N334:Q334"/>
    <mergeCell ref="F337:I337"/>
    <mergeCell ref="L337:M337"/>
    <mergeCell ref="N337:Q337"/>
    <mergeCell ref="F338:I338"/>
    <mergeCell ref="F339:I339"/>
    <mergeCell ref="L339:M339"/>
    <mergeCell ref="N339:Q339"/>
    <mergeCell ref="F330:I330"/>
    <mergeCell ref="L330:M330"/>
    <mergeCell ref="N330:Q330"/>
    <mergeCell ref="F331:I331"/>
    <mergeCell ref="L331:M331"/>
    <mergeCell ref="N331:Q331"/>
    <mergeCell ref="F332:I332"/>
    <mergeCell ref="F333:I333"/>
    <mergeCell ref="L333:M333"/>
    <mergeCell ref="N333:Q333"/>
    <mergeCell ref="F324:I324"/>
    <mergeCell ref="F325:I325"/>
    <mergeCell ref="F326:I326"/>
    <mergeCell ref="L326:M326"/>
    <mergeCell ref="N326:Q326"/>
    <mergeCell ref="F327:I327"/>
    <mergeCell ref="F329:I329"/>
    <mergeCell ref="L329:M329"/>
    <mergeCell ref="N329:Q329"/>
    <mergeCell ref="F318:I318"/>
    <mergeCell ref="F319:I319"/>
    <mergeCell ref="F320:I320"/>
    <mergeCell ref="L320:M320"/>
    <mergeCell ref="N320:Q320"/>
    <mergeCell ref="F321:I321"/>
    <mergeCell ref="F322:I322"/>
    <mergeCell ref="F323:I323"/>
    <mergeCell ref="L323:M323"/>
    <mergeCell ref="N323:Q323"/>
    <mergeCell ref="F312:I312"/>
    <mergeCell ref="F313:I313"/>
    <mergeCell ref="F314:I314"/>
    <mergeCell ref="L314:M314"/>
    <mergeCell ref="N314:Q314"/>
    <mergeCell ref="F315:I315"/>
    <mergeCell ref="F316:I316"/>
    <mergeCell ref="F317:I317"/>
    <mergeCell ref="L317:M317"/>
    <mergeCell ref="N317:Q317"/>
    <mergeCell ref="F306:I306"/>
    <mergeCell ref="F307:I307"/>
    <mergeCell ref="F308:I308"/>
    <mergeCell ref="L308:M308"/>
    <mergeCell ref="N308:Q308"/>
    <mergeCell ref="F309:I309"/>
    <mergeCell ref="F310:I310"/>
    <mergeCell ref="F311:I311"/>
    <mergeCell ref="L311:M311"/>
    <mergeCell ref="N311:Q311"/>
    <mergeCell ref="F301:I301"/>
    <mergeCell ref="F302:I302"/>
    <mergeCell ref="F303:I303"/>
    <mergeCell ref="L303:M303"/>
    <mergeCell ref="N303:Q303"/>
    <mergeCell ref="F304:I304"/>
    <mergeCell ref="F305:I305"/>
    <mergeCell ref="L305:M305"/>
    <mergeCell ref="N305:Q305"/>
    <mergeCell ref="F295:I295"/>
    <mergeCell ref="F296:I296"/>
    <mergeCell ref="F297:I297"/>
    <mergeCell ref="F298:I298"/>
    <mergeCell ref="L298:M298"/>
    <mergeCell ref="N298:Q298"/>
    <mergeCell ref="F299:I299"/>
    <mergeCell ref="F300:I300"/>
    <mergeCell ref="L300:M300"/>
    <mergeCell ref="N300:Q300"/>
    <mergeCell ref="F290:I290"/>
    <mergeCell ref="F291:I291"/>
    <mergeCell ref="L291:M291"/>
    <mergeCell ref="N291:Q291"/>
    <mergeCell ref="F292:I292"/>
    <mergeCell ref="F293:I293"/>
    <mergeCell ref="F294:I294"/>
    <mergeCell ref="L294:M294"/>
    <mergeCell ref="N294:Q294"/>
    <mergeCell ref="F285:I285"/>
    <mergeCell ref="F286:I286"/>
    <mergeCell ref="F287:I287"/>
    <mergeCell ref="L287:M287"/>
    <mergeCell ref="N287:Q287"/>
    <mergeCell ref="F288:I288"/>
    <mergeCell ref="F289:I289"/>
    <mergeCell ref="L289:M289"/>
    <mergeCell ref="N289:Q289"/>
    <mergeCell ref="F279:I279"/>
    <mergeCell ref="F281:I281"/>
    <mergeCell ref="L281:M281"/>
    <mergeCell ref="N281:Q281"/>
    <mergeCell ref="F282:I282"/>
    <mergeCell ref="F283:I283"/>
    <mergeCell ref="F284:I284"/>
    <mergeCell ref="L284:M284"/>
    <mergeCell ref="N284:Q284"/>
    <mergeCell ref="F274:I274"/>
    <mergeCell ref="L274:M274"/>
    <mergeCell ref="N274:Q274"/>
    <mergeCell ref="F275:I275"/>
    <mergeCell ref="F276:I276"/>
    <mergeCell ref="F277:I277"/>
    <mergeCell ref="L277:M277"/>
    <mergeCell ref="N277:Q277"/>
    <mergeCell ref="F278:I278"/>
    <mergeCell ref="F269:I269"/>
    <mergeCell ref="L269:M269"/>
    <mergeCell ref="N269:Q269"/>
    <mergeCell ref="F270:I270"/>
    <mergeCell ref="F271:I271"/>
    <mergeCell ref="L271:M271"/>
    <mergeCell ref="N271:Q271"/>
    <mergeCell ref="F272:I272"/>
    <mergeCell ref="F273:I273"/>
    <mergeCell ref="F263:I263"/>
    <mergeCell ref="F264:I264"/>
    <mergeCell ref="L264:M264"/>
    <mergeCell ref="N264:Q264"/>
    <mergeCell ref="F265:I265"/>
    <mergeCell ref="F267:I267"/>
    <mergeCell ref="L267:M267"/>
    <mergeCell ref="N267:Q267"/>
    <mergeCell ref="F268:I268"/>
    <mergeCell ref="F257:I257"/>
    <mergeCell ref="L257:M257"/>
    <mergeCell ref="N257:Q257"/>
    <mergeCell ref="F258:I258"/>
    <mergeCell ref="F259:I259"/>
    <mergeCell ref="F260:I260"/>
    <mergeCell ref="F262:I262"/>
    <mergeCell ref="L262:M262"/>
    <mergeCell ref="N262:Q262"/>
    <mergeCell ref="F250:I250"/>
    <mergeCell ref="F251:I251"/>
    <mergeCell ref="F252:I252"/>
    <mergeCell ref="F253:I253"/>
    <mergeCell ref="L253:M253"/>
    <mergeCell ref="N253:Q253"/>
    <mergeCell ref="F254:I254"/>
    <mergeCell ref="F255:I255"/>
    <mergeCell ref="F256:I256"/>
    <mergeCell ref="F245:I245"/>
    <mergeCell ref="L245:M245"/>
    <mergeCell ref="N245:Q245"/>
    <mergeCell ref="F246:I246"/>
    <mergeCell ref="F247:I247"/>
    <mergeCell ref="F248:I248"/>
    <mergeCell ref="F249:I249"/>
    <mergeCell ref="L249:M249"/>
    <mergeCell ref="N249:Q249"/>
    <mergeCell ref="F240:I240"/>
    <mergeCell ref="F241:I241"/>
    <mergeCell ref="L241:M241"/>
    <mergeCell ref="N241:Q241"/>
    <mergeCell ref="F242:I242"/>
    <mergeCell ref="F243:I243"/>
    <mergeCell ref="L243:M243"/>
    <mergeCell ref="N243:Q243"/>
    <mergeCell ref="F244:I244"/>
    <mergeCell ref="F235:I235"/>
    <mergeCell ref="L235:M235"/>
    <mergeCell ref="N235:Q235"/>
    <mergeCell ref="F236:I236"/>
    <mergeCell ref="F237:I237"/>
    <mergeCell ref="L237:M237"/>
    <mergeCell ref="N237:Q237"/>
    <mergeCell ref="F238:I238"/>
    <mergeCell ref="F239:I239"/>
    <mergeCell ref="F230:I230"/>
    <mergeCell ref="F231:I231"/>
    <mergeCell ref="L231:M231"/>
    <mergeCell ref="N231:Q231"/>
    <mergeCell ref="F232:I232"/>
    <mergeCell ref="F233:I233"/>
    <mergeCell ref="L233:M233"/>
    <mergeCell ref="N233:Q233"/>
    <mergeCell ref="F234:I234"/>
    <mergeCell ref="F225:I225"/>
    <mergeCell ref="F226:I226"/>
    <mergeCell ref="F227:I227"/>
    <mergeCell ref="L227:M227"/>
    <mergeCell ref="N227:Q227"/>
    <mergeCell ref="F228:I228"/>
    <mergeCell ref="F229:I229"/>
    <mergeCell ref="L229:M229"/>
    <mergeCell ref="N229:Q229"/>
    <mergeCell ref="F220:I220"/>
    <mergeCell ref="F221:I221"/>
    <mergeCell ref="L221:M221"/>
    <mergeCell ref="N221:Q221"/>
    <mergeCell ref="F222:I222"/>
    <mergeCell ref="F223:I223"/>
    <mergeCell ref="F224:I224"/>
    <mergeCell ref="L224:M224"/>
    <mergeCell ref="N224:Q224"/>
    <mergeCell ref="F214:I214"/>
    <mergeCell ref="F215:I215"/>
    <mergeCell ref="F216:I216"/>
    <mergeCell ref="L216:M216"/>
    <mergeCell ref="N216:Q216"/>
    <mergeCell ref="F217:I217"/>
    <mergeCell ref="F218:I218"/>
    <mergeCell ref="F219:I219"/>
    <mergeCell ref="L219:M219"/>
    <mergeCell ref="N219:Q219"/>
    <mergeCell ref="F208:I208"/>
    <mergeCell ref="F209:I209"/>
    <mergeCell ref="L209:M209"/>
    <mergeCell ref="N209:Q209"/>
    <mergeCell ref="F210:I210"/>
    <mergeCell ref="F211:I211"/>
    <mergeCell ref="F212:I212"/>
    <mergeCell ref="F213:I213"/>
    <mergeCell ref="L213:M213"/>
    <mergeCell ref="N213:Q213"/>
    <mergeCell ref="F202:I202"/>
    <mergeCell ref="F203:I203"/>
    <mergeCell ref="F204:I204"/>
    <mergeCell ref="L204:M204"/>
    <mergeCell ref="N204:Q204"/>
    <mergeCell ref="F205:I205"/>
    <mergeCell ref="F206:I206"/>
    <mergeCell ref="F207:I207"/>
    <mergeCell ref="L207:M207"/>
    <mergeCell ref="N207:Q207"/>
    <mergeCell ref="F196:I196"/>
    <mergeCell ref="L196:M196"/>
    <mergeCell ref="N196:Q196"/>
    <mergeCell ref="F197:I197"/>
    <mergeCell ref="F198:I198"/>
    <mergeCell ref="F199:I199"/>
    <mergeCell ref="F200:I200"/>
    <mergeCell ref="F201:I201"/>
    <mergeCell ref="L201:M201"/>
    <mergeCell ref="N201:Q201"/>
    <mergeCell ref="F191:I191"/>
    <mergeCell ref="L191:M191"/>
    <mergeCell ref="N191:Q191"/>
    <mergeCell ref="F192:I192"/>
    <mergeCell ref="F193:I193"/>
    <mergeCell ref="F194:I194"/>
    <mergeCell ref="L194:M194"/>
    <mergeCell ref="N194:Q194"/>
    <mergeCell ref="F195:I195"/>
    <mergeCell ref="F184:I184"/>
    <mergeCell ref="F185:I185"/>
    <mergeCell ref="L185:M185"/>
    <mergeCell ref="N185:Q185"/>
    <mergeCell ref="F186:I186"/>
    <mergeCell ref="F187:I187"/>
    <mergeCell ref="F188:I188"/>
    <mergeCell ref="F189:I189"/>
    <mergeCell ref="F190:I190"/>
    <mergeCell ref="F177:I177"/>
    <mergeCell ref="F178:I178"/>
    <mergeCell ref="F179:I179"/>
    <mergeCell ref="F180:I180"/>
    <mergeCell ref="F181:I181"/>
    <mergeCell ref="L181:M181"/>
    <mergeCell ref="N181:Q181"/>
    <mergeCell ref="F182:I182"/>
    <mergeCell ref="F183:I183"/>
    <mergeCell ref="F169:I169"/>
    <mergeCell ref="F170:I170"/>
    <mergeCell ref="F171:I171"/>
    <mergeCell ref="F173:I173"/>
    <mergeCell ref="L173:M173"/>
    <mergeCell ref="N173:Q173"/>
    <mergeCell ref="F174:I174"/>
    <mergeCell ref="F175:I175"/>
    <mergeCell ref="F176:I176"/>
    <mergeCell ref="L176:M176"/>
    <mergeCell ref="N176:Q176"/>
    <mergeCell ref="F162:I162"/>
    <mergeCell ref="F163:I163"/>
    <mergeCell ref="F164:I164"/>
    <mergeCell ref="L164:M164"/>
    <mergeCell ref="N164:Q164"/>
    <mergeCell ref="F165:I165"/>
    <mergeCell ref="F166:I166"/>
    <mergeCell ref="F167:I167"/>
    <mergeCell ref="F168:I168"/>
    <mergeCell ref="L168:M168"/>
    <mergeCell ref="N168:Q168"/>
    <mergeCell ref="F156:I156"/>
    <mergeCell ref="F157:I157"/>
    <mergeCell ref="F158:I158"/>
    <mergeCell ref="L158:M158"/>
    <mergeCell ref="N158:Q158"/>
    <mergeCell ref="F159:I159"/>
    <mergeCell ref="F160:I160"/>
    <mergeCell ref="F161:I161"/>
    <mergeCell ref="L161:M161"/>
    <mergeCell ref="N161:Q161"/>
    <mergeCell ref="F151:I151"/>
    <mergeCell ref="F152:I152"/>
    <mergeCell ref="L152:M152"/>
    <mergeCell ref="N152:Q152"/>
    <mergeCell ref="F153:I153"/>
    <mergeCell ref="F154:I154"/>
    <mergeCell ref="F155:I155"/>
    <mergeCell ref="L155:M155"/>
    <mergeCell ref="N155:Q155"/>
    <mergeCell ref="F146:I146"/>
    <mergeCell ref="L146:M146"/>
    <mergeCell ref="N146:Q146"/>
    <mergeCell ref="F147:I147"/>
    <mergeCell ref="F148:I148"/>
    <mergeCell ref="F149:I149"/>
    <mergeCell ref="L149:M149"/>
    <mergeCell ref="N149:Q149"/>
    <mergeCell ref="F150:I150"/>
    <mergeCell ref="F139:I139"/>
    <mergeCell ref="F140:I140"/>
    <mergeCell ref="F141:I141"/>
    <mergeCell ref="F142:I142"/>
    <mergeCell ref="F143:I143"/>
    <mergeCell ref="L143:M143"/>
    <mergeCell ref="N143:Q143"/>
    <mergeCell ref="F144:I144"/>
    <mergeCell ref="F145:I145"/>
    <mergeCell ref="M129:P129"/>
    <mergeCell ref="M131:Q131"/>
    <mergeCell ref="M132:Q132"/>
    <mergeCell ref="F134:I134"/>
    <mergeCell ref="L134:M134"/>
    <mergeCell ref="N134:Q134"/>
    <mergeCell ref="F138:I138"/>
    <mergeCell ref="L138:M138"/>
    <mergeCell ref="N138:Q138"/>
    <mergeCell ref="D114:H114"/>
    <mergeCell ref="N114:Q114"/>
    <mergeCell ref="D115:H115"/>
    <mergeCell ref="N115:Q115"/>
    <mergeCell ref="N116:Q116"/>
    <mergeCell ref="L118:Q118"/>
    <mergeCell ref="C124:Q124"/>
    <mergeCell ref="F126:P126"/>
    <mergeCell ref="F127:P127"/>
    <mergeCell ref="N107:Q107"/>
    <mergeCell ref="N108:Q108"/>
    <mergeCell ref="N110:Q110"/>
    <mergeCell ref="D111:H111"/>
    <mergeCell ref="N111:Q111"/>
    <mergeCell ref="D112:H112"/>
    <mergeCell ref="N112:Q112"/>
    <mergeCell ref="D113:H113"/>
    <mergeCell ref="N113:Q113"/>
    <mergeCell ref="N98:Q98"/>
    <mergeCell ref="N99:Q99"/>
    <mergeCell ref="N100:Q100"/>
    <mergeCell ref="N101:Q101"/>
    <mergeCell ref="N102:Q102"/>
    <mergeCell ref="N103:Q103"/>
    <mergeCell ref="N104:Q104"/>
    <mergeCell ref="N105:Q105"/>
    <mergeCell ref="N106:Q106"/>
    <mergeCell ref="N89:Q89"/>
    <mergeCell ref="N90:Q90"/>
    <mergeCell ref="N91:Q91"/>
    <mergeCell ref="N92:Q92"/>
    <mergeCell ref="N93:Q93"/>
    <mergeCell ref="N94:Q94"/>
    <mergeCell ref="N95:Q95"/>
    <mergeCell ref="N96:Q96"/>
    <mergeCell ref="N97:Q97"/>
    <mergeCell ref="C76:Q76"/>
    <mergeCell ref="F78:P78"/>
    <mergeCell ref="F79:P79"/>
    <mergeCell ref="M81:P81"/>
    <mergeCell ref="M83:Q83"/>
    <mergeCell ref="M84:Q84"/>
    <mergeCell ref="C86:G86"/>
    <mergeCell ref="N86:Q86"/>
    <mergeCell ref="N88:Q88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O17:P17"/>
    <mergeCell ref="O18:P18"/>
    <mergeCell ref="O20:P20"/>
    <mergeCell ref="O21:P21"/>
    <mergeCell ref="E24:L24"/>
    <mergeCell ref="M27:P27"/>
    <mergeCell ref="M28:P28"/>
    <mergeCell ref="M30:P30"/>
    <mergeCell ref="H32:J32"/>
    <mergeCell ref="M32:P32"/>
    <mergeCell ref="C2:Q2"/>
    <mergeCell ref="C4:Q4"/>
    <mergeCell ref="F6:P6"/>
    <mergeCell ref="F7:P7"/>
    <mergeCell ref="O9:P9"/>
    <mergeCell ref="O11:P11"/>
    <mergeCell ref="O12:P12"/>
    <mergeCell ref="O14:P14"/>
    <mergeCell ref="E15:L15"/>
    <mergeCell ref="O15:P15"/>
  </mergeCells>
  <hyperlinks>
    <hyperlink ref="F1:G1" location="C2" display="1) Krycí list rozpočtu" xr:uid="{00000000-0004-0000-0100-000000000000}"/>
    <hyperlink ref="H1:K1" location="C86" display="2) Rekapitulace rozpočtu" xr:uid="{00000000-0004-0000-0100-000001000000}"/>
    <hyperlink ref="L1" location="C134" display="3) Rozpočet" xr:uid="{00000000-0004-0000-0100-000002000000}"/>
    <hyperlink ref="S1:T1" location="'Rekapitulace stavby'!C2" display="Rekapitulace stavby" xr:uid="{00000000-0004-0000-0100-000003000000}"/>
  </hyperlinks>
  <pageMargins left="0.58333330000000005" right="0.58333330000000005" top="0.5" bottom="0.46666669999999999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ART-07021 - Frézárna - úp...</vt:lpstr>
      <vt:lpstr>'ART-07021 - Frézárna - úp...'!Názvy_tisku</vt:lpstr>
      <vt:lpstr>'Rekapitulace stavby'!Názvy_tisku</vt:lpstr>
      <vt:lpstr>'ART-07021 - Frézárna - úp...'!Oblast_tisku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DESKTOP-KGSVU32\Uzivatel</dc:creator>
  <cp:lastModifiedBy>Uzivatel</cp:lastModifiedBy>
  <dcterms:created xsi:type="dcterms:W3CDTF">2019-09-23T14:14:26Z</dcterms:created>
  <dcterms:modified xsi:type="dcterms:W3CDTF">2019-09-23T14:14:34Z</dcterms:modified>
</cp:coreProperties>
</file>